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4575915700\Downloads\"/>
    </mc:Choice>
  </mc:AlternateContent>
  <bookViews>
    <workbookView xWindow="0" yWindow="0" windowWidth="28800" windowHeight="12435" tabRatio="500" firstSheet="1" activeTab="1"/>
  </bookViews>
  <sheets>
    <sheet name="Resumo compesação" sheetId="1" state="hidden" r:id="rId1"/>
    <sheet name="Medições " sheetId="2" r:id="rId2"/>
  </sheet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405" i="2" l="1"/>
  <c r="H405" i="2"/>
  <c r="I405" i="2" s="1"/>
  <c r="J405" i="2" s="1"/>
  <c r="J404" i="2"/>
  <c r="K403" i="2"/>
  <c r="N403" i="2" s="1"/>
  <c r="H403" i="2"/>
  <c r="M402" i="2"/>
  <c r="K402" i="2"/>
  <c r="H402" i="2"/>
  <c r="I402" i="2" s="1"/>
  <c r="J402" i="2" s="1"/>
  <c r="K401" i="2"/>
  <c r="M401" i="2" s="1"/>
  <c r="H401" i="2"/>
  <c r="I401" i="2" s="1"/>
  <c r="J401" i="2" s="1"/>
  <c r="J400" i="2"/>
  <c r="K399" i="2"/>
  <c r="N399" i="2" s="1"/>
  <c r="J399" i="2"/>
  <c r="H399" i="2"/>
  <c r="I399" i="2" s="1"/>
  <c r="K398" i="2"/>
  <c r="H398" i="2"/>
  <c r="I398" i="2" s="1"/>
  <c r="J398" i="2" s="1"/>
  <c r="K397" i="2"/>
  <c r="N397" i="2" s="1"/>
  <c r="P397" i="2" s="1"/>
  <c r="H397" i="2"/>
  <c r="I397" i="2" s="1"/>
  <c r="J397" i="2" s="1"/>
  <c r="K396" i="2"/>
  <c r="L396" i="2" s="1"/>
  <c r="H396" i="2"/>
  <c r="I396" i="2" s="1"/>
  <c r="J396" i="2" s="1"/>
  <c r="K395" i="2"/>
  <c r="H395" i="2"/>
  <c r="I395" i="2" s="1"/>
  <c r="J395" i="2" s="1"/>
  <c r="K394" i="2"/>
  <c r="H394" i="2"/>
  <c r="I394" i="2" s="1"/>
  <c r="J394" i="2" s="1"/>
  <c r="K393" i="2"/>
  <c r="N393" i="2" s="1"/>
  <c r="P393" i="2" s="1"/>
  <c r="H393" i="2"/>
  <c r="I393" i="2" s="1"/>
  <c r="J393" i="2" s="1"/>
  <c r="J392" i="2"/>
  <c r="M391" i="2"/>
  <c r="K391" i="2"/>
  <c r="N391" i="2" s="1"/>
  <c r="P391" i="2" s="1"/>
  <c r="H391" i="2"/>
  <c r="I391" i="2" s="1"/>
  <c r="J391" i="2" s="1"/>
  <c r="K390" i="2"/>
  <c r="N390" i="2" s="1"/>
  <c r="H390" i="2"/>
  <c r="I390" i="2" s="1"/>
  <c r="J390" i="2" s="1"/>
  <c r="K389" i="2"/>
  <c r="H389" i="2"/>
  <c r="I389" i="2" s="1"/>
  <c r="J389" i="2" s="1"/>
  <c r="J388" i="2"/>
  <c r="K387" i="2"/>
  <c r="H387" i="2"/>
  <c r="I387" i="2" s="1"/>
  <c r="J387" i="2" s="1"/>
  <c r="K386" i="2"/>
  <c r="L386" i="2" s="1"/>
  <c r="H386" i="2"/>
  <c r="I386" i="2" s="1"/>
  <c r="J386" i="2" s="1"/>
  <c r="K385" i="2"/>
  <c r="N385" i="2" s="1"/>
  <c r="H385" i="2"/>
  <c r="I385" i="2" s="1"/>
  <c r="J385" i="2" s="1"/>
  <c r="K384" i="2"/>
  <c r="L384" i="2" s="1"/>
  <c r="H384" i="2"/>
  <c r="I384" i="2" s="1"/>
  <c r="J384" i="2" s="1"/>
  <c r="K383" i="2"/>
  <c r="H383" i="2"/>
  <c r="I383" i="2" s="1"/>
  <c r="J383" i="2" s="1"/>
  <c r="K382" i="2"/>
  <c r="H382" i="2"/>
  <c r="I382" i="2" s="1"/>
  <c r="J382" i="2" s="1"/>
  <c r="N381" i="2"/>
  <c r="P381" i="2" s="1"/>
  <c r="K381" i="2"/>
  <c r="M381" i="2" s="1"/>
  <c r="H381" i="2"/>
  <c r="L381" i="2" s="1"/>
  <c r="K380" i="2"/>
  <c r="L380" i="2" s="1"/>
  <c r="H380" i="2"/>
  <c r="I380" i="2" s="1"/>
  <c r="J380" i="2" s="1"/>
  <c r="J379" i="2"/>
  <c r="N378" i="2"/>
  <c r="K378" i="2"/>
  <c r="M378" i="2" s="1"/>
  <c r="H378" i="2"/>
  <c r="I378" i="2" s="1"/>
  <c r="J378" i="2" s="1"/>
  <c r="K377" i="2"/>
  <c r="N377" i="2" s="1"/>
  <c r="P377" i="2" s="1"/>
  <c r="H377" i="2"/>
  <c r="I377" i="2" s="1"/>
  <c r="J377" i="2" s="1"/>
  <c r="K376" i="2"/>
  <c r="H376" i="2"/>
  <c r="I376" i="2" s="1"/>
  <c r="J376" i="2" s="1"/>
  <c r="N375" i="2"/>
  <c r="P375" i="2" s="1"/>
  <c r="K375" i="2"/>
  <c r="L375" i="2" s="1"/>
  <c r="H375" i="2"/>
  <c r="I375" i="2" s="1"/>
  <c r="J375" i="2" s="1"/>
  <c r="N374" i="2"/>
  <c r="K374" i="2"/>
  <c r="I374" i="2"/>
  <c r="J374" i="2" s="1"/>
  <c r="H374" i="2"/>
  <c r="K373" i="2"/>
  <c r="H373" i="2"/>
  <c r="I373" i="2" s="1"/>
  <c r="J373" i="2" s="1"/>
  <c r="K372" i="2"/>
  <c r="H372" i="2"/>
  <c r="I372" i="2" s="1"/>
  <c r="J372" i="2" s="1"/>
  <c r="N371" i="2"/>
  <c r="P371" i="2" s="1"/>
  <c r="K371" i="2"/>
  <c r="M371" i="2" s="1"/>
  <c r="H371" i="2"/>
  <c r="I371" i="2" s="1"/>
  <c r="J371" i="2" s="1"/>
  <c r="J370" i="2"/>
  <c r="K369" i="2"/>
  <c r="N369" i="2" s="1"/>
  <c r="P369" i="2" s="1"/>
  <c r="H369" i="2"/>
  <c r="I369" i="2" s="1"/>
  <c r="J369" i="2" s="1"/>
  <c r="K368" i="2"/>
  <c r="L368" i="2" s="1"/>
  <c r="H368" i="2"/>
  <c r="I368" i="2" s="1"/>
  <c r="J368" i="2" s="1"/>
  <c r="K367" i="2"/>
  <c r="H367" i="2"/>
  <c r="I367" i="2" s="1"/>
  <c r="J367" i="2" s="1"/>
  <c r="K366" i="2"/>
  <c r="H366" i="2"/>
  <c r="I366" i="2" s="1"/>
  <c r="J366" i="2" s="1"/>
  <c r="K365" i="2"/>
  <c r="M365" i="2" s="1"/>
  <c r="H365" i="2"/>
  <c r="I365" i="2" s="1"/>
  <c r="J365" i="2" s="1"/>
  <c r="K364" i="2"/>
  <c r="H364" i="2"/>
  <c r="I364" i="2" s="1"/>
  <c r="J364" i="2" s="1"/>
  <c r="K363" i="2"/>
  <c r="M363" i="2" s="1"/>
  <c r="H363" i="2"/>
  <c r="I363" i="2" s="1"/>
  <c r="J363" i="2" s="1"/>
  <c r="M362" i="2"/>
  <c r="L362" i="2"/>
  <c r="K362" i="2"/>
  <c r="N362" i="2" s="1"/>
  <c r="P362" i="2" s="1"/>
  <c r="H362" i="2"/>
  <c r="O362" i="2" s="1"/>
  <c r="K361" i="2"/>
  <c r="N361" i="2" s="1"/>
  <c r="P361" i="2" s="1"/>
  <c r="I361" i="2"/>
  <c r="J361" i="2" s="1"/>
  <c r="H361" i="2"/>
  <c r="K360" i="2"/>
  <c r="L360" i="2" s="1"/>
  <c r="H360" i="2"/>
  <c r="I360" i="2" s="1"/>
  <c r="J360" i="2" s="1"/>
  <c r="K359" i="2"/>
  <c r="M359" i="2" s="1"/>
  <c r="H359" i="2"/>
  <c r="I359" i="2" s="1"/>
  <c r="J359" i="2" s="1"/>
  <c r="K358" i="2"/>
  <c r="N358" i="2" s="1"/>
  <c r="P358" i="2" s="1"/>
  <c r="H358" i="2"/>
  <c r="I358" i="2" s="1"/>
  <c r="J358" i="2" s="1"/>
  <c r="K357" i="2"/>
  <c r="M357" i="2" s="1"/>
  <c r="H357" i="2"/>
  <c r="I357" i="2" s="1"/>
  <c r="J357" i="2" s="1"/>
  <c r="J356" i="2"/>
  <c r="J355" i="2"/>
  <c r="M354" i="2"/>
  <c r="K354" i="2"/>
  <c r="N354" i="2" s="1"/>
  <c r="P354" i="2" s="1"/>
  <c r="H354" i="2"/>
  <c r="O354" i="2" s="1"/>
  <c r="K353" i="2"/>
  <c r="M353" i="2" s="1"/>
  <c r="H353" i="2"/>
  <c r="K352" i="2"/>
  <c r="I352" i="2"/>
  <c r="J352" i="2" s="1"/>
  <c r="H352" i="2"/>
  <c r="K351" i="2"/>
  <c r="M351" i="2" s="1"/>
  <c r="H351" i="2"/>
  <c r="I351" i="2" s="1"/>
  <c r="J351" i="2" s="1"/>
  <c r="K350" i="2"/>
  <c r="H350" i="2"/>
  <c r="I350" i="2" s="1"/>
  <c r="J350" i="2" s="1"/>
  <c r="J349" i="2"/>
  <c r="K348" i="2"/>
  <c r="H348" i="2"/>
  <c r="I348" i="2" s="1"/>
  <c r="J348" i="2" s="1"/>
  <c r="J347" i="2"/>
  <c r="K346" i="2"/>
  <c r="H346" i="2"/>
  <c r="I346" i="2" s="1"/>
  <c r="J346" i="2" s="1"/>
  <c r="N345" i="2"/>
  <c r="P345" i="2" s="1"/>
  <c r="K345" i="2"/>
  <c r="M345" i="2" s="1"/>
  <c r="H345" i="2"/>
  <c r="I345" i="2" s="1"/>
  <c r="J345" i="2" s="1"/>
  <c r="K344" i="2"/>
  <c r="H344" i="2"/>
  <c r="I344" i="2" s="1"/>
  <c r="J344" i="2" s="1"/>
  <c r="K343" i="2"/>
  <c r="M343" i="2" s="1"/>
  <c r="H343" i="2"/>
  <c r="I343" i="2" s="1"/>
  <c r="J343" i="2" s="1"/>
  <c r="K342" i="2"/>
  <c r="H342" i="2"/>
  <c r="I342" i="2" s="1"/>
  <c r="J342" i="2" s="1"/>
  <c r="K341" i="2"/>
  <c r="N341" i="2" s="1"/>
  <c r="P341" i="2" s="1"/>
  <c r="H341" i="2"/>
  <c r="M340" i="2"/>
  <c r="K340" i="2"/>
  <c r="N340" i="2" s="1"/>
  <c r="H340" i="2"/>
  <c r="I340" i="2" s="1"/>
  <c r="J340" i="2" s="1"/>
  <c r="K339" i="2"/>
  <c r="N339" i="2" s="1"/>
  <c r="H339" i="2"/>
  <c r="I339" i="2" s="1"/>
  <c r="J339" i="2" s="1"/>
  <c r="K338" i="2"/>
  <c r="H338" i="2"/>
  <c r="I338" i="2" s="1"/>
  <c r="J338" i="2" s="1"/>
  <c r="K337" i="2"/>
  <c r="H337" i="2"/>
  <c r="I337" i="2" s="1"/>
  <c r="J337" i="2" s="1"/>
  <c r="K336" i="2"/>
  <c r="H336" i="2"/>
  <c r="I336" i="2" s="1"/>
  <c r="J336" i="2" s="1"/>
  <c r="K335" i="2"/>
  <c r="M335" i="2" s="1"/>
  <c r="H335" i="2"/>
  <c r="K334" i="2"/>
  <c r="N334" i="2" s="1"/>
  <c r="P334" i="2" s="1"/>
  <c r="H334" i="2"/>
  <c r="I334" i="2" s="1"/>
  <c r="J334" i="2" s="1"/>
  <c r="K333" i="2"/>
  <c r="M333" i="2" s="1"/>
  <c r="H333" i="2"/>
  <c r="I333" i="2" s="1"/>
  <c r="J333" i="2" s="1"/>
  <c r="J332" i="2"/>
  <c r="M331" i="2"/>
  <c r="K331" i="2"/>
  <c r="N331" i="2" s="1"/>
  <c r="H331" i="2"/>
  <c r="L331" i="2" s="1"/>
  <c r="K330" i="2"/>
  <c r="M330" i="2" s="1"/>
  <c r="H330" i="2"/>
  <c r="I330" i="2" s="1"/>
  <c r="J330" i="2" s="1"/>
  <c r="K329" i="2"/>
  <c r="M329" i="2" s="1"/>
  <c r="H329" i="2"/>
  <c r="I329" i="2" s="1"/>
  <c r="J329" i="2" s="1"/>
  <c r="K328" i="2"/>
  <c r="I328" i="2"/>
  <c r="J328" i="2" s="1"/>
  <c r="H328" i="2"/>
  <c r="K327" i="2"/>
  <c r="M327" i="2" s="1"/>
  <c r="H327" i="2"/>
  <c r="I327" i="2" s="1"/>
  <c r="J327" i="2" s="1"/>
  <c r="K326" i="2"/>
  <c r="N326" i="2" s="1"/>
  <c r="H326" i="2"/>
  <c r="I326" i="2" s="1"/>
  <c r="J326" i="2" s="1"/>
  <c r="K325" i="2"/>
  <c r="M325" i="2" s="1"/>
  <c r="H325" i="2"/>
  <c r="L324" i="2"/>
  <c r="K324" i="2"/>
  <c r="N324" i="2" s="1"/>
  <c r="P324" i="2" s="1"/>
  <c r="H324" i="2"/>
  <c r="I324" i="2" s="1"/>
  <c r="J324" i="2" s="1"/>
  <c r="J323" i="2"/>
  <c r="K322" i="2"/>
  <c r="H322" i="2"/>
  <c r="I322" i="2" s="1"/>
  <c r="J322" i="2" s="1"/>
  <c r="K321" i="2"/>
  <c r="N321" i="2" s="1"/>
  <c r="H321" i="2"/>
  <c r="I321" i="2" s="1"/>
  <c r="J321" i="2" s="1"/>
  <c r="K320" i="2"/>
  <c r="N320" i="2" s="1"/>
  <c r="H320" i="2"/>
  <c r="K319" i="2"/>
  <c r="N319" i="2" s="1"/>
  <c r="H319" i="2"/>
  <c r="I319" i="2" s="1"/>
  <c r="J319" i="2" s="1"/>
  <c r="K318" i="2"/>
  <c r="H318" i="2"/>
  <c r="I318" i="2" s="1"/>
  <c r="J318" i="2" s="1"/>
  <c r="K317" i="2"/>
  <c r="N317" i="2" s="1"/>
  <c r="P317" i="2" s="1"/>
  <c r="H317" i="2"/>
  <c r="K316" i="2"/>
  <c r="M316" i="2" s="1"/>
  <c r="H316" i="2"/>
  <c r="I316" i="2" s="1"/>
  <c r="J316" i="2" s="1"/>
  <c r="K315" i="2"/>
  <c r="H315" i="2"/>
  <c r="I315" i="2" s="1"/>
  <c r="J315" i="2" s="1"/>
  <c r="K314" i="2"/>
  <c r="H314" i="2"/>
  <c r="I314" i="2" s="1"/>
  <c r="J314" i="2" s="1"/>
  <c r="K313" i="2"/>
  <c r="N313" i="2" s="1"/>
  <c r="H313" i="2"/>
  <c r="I313" i="2" s="1"/>
  <c r="J313" i="2" s="1"/>
  <c r="J312" i="2"/>
  <c r="K311" i="2"/>
  <c r="N311" i="2" s="1"/>
  <c r="P311" i="2" s="1"/>
  <c r="H311" i="2"/>
  <c r="K310" i="2"/>
  <c r="N310" i="2" s="1"/>
  <c r="H310" i="2"/>
  <c r="M309" i="2"/>
  <c r="K309" i="2"/>
  <c r="N309" i="2" s="1"/>
  <c r="H309" i="2"/>
  <c r="I309" i="2" s="1"/>
  <c r="J309" i="2" s="1"/>
  <c r="K308" i="2"/>
  <c r="H308" i="2"/>
  <c r="I308" i="2" s="1"/>
  <c r="J308" i="2" s="1"/>
  <c r="K307" i="2"/>
  <c r="N307" i="2" s="1"/>
  <c r="P307" i="2" s="1"/>
  <c r="H307" i="2"/>
  <c r="I307" i="2" s="1"/>
  <c r="J307" i="2" s="1"/>
  <c r="K306" i="2"/>
  <c r="M306" i="2" s="1"/>
  <c r="H306" i="2"/>
  <c r="M305" i="2"/>
  <c r="K305" i="2"/>
  <c r="N305" i="2" s="1"/>
  <c r="H305" i="2"/>
  <c r="I305" i="2" s="1"/>
  <c r="J305" i="2" s="1"/>
  <c r="K304" i="2"/>
  <c r="H304" i="2"/>
  <c r="I304" i="2" s="1"/>
  <c r="J304" i="2" s="1"/>
  <c r="J303" i="2"/>
  <c r="J302" i="2"/>
  <c r="K301" i="2"/>
  <c r="N301" i="2" s="1"/>
  <c r="H301" i="2"/>
  <c r="I301" i="2" s="1"/>
  <c r="J301" i="2" s="1"/>
  <c r="K300" i="2"/>
  <c r="H300" i="2"/>
  <c r="I300" i="2" s="1"/>
  <c r="J300" i="2" s="1"/>
  <c r="K299" i="2"/>
  <c r="N299" i="2" s="1"/>
  <c r="P299" i="2" s="1"/>
  <c r="H299" i="2"/>
  <c r="I299" i="2" s="1"/>
  <c r="J299" i="2" s="1"/>
  <c r="K298" i="2"/>
  <c r="M298" i="2" s="1"/>
  <c r="H298" i="2"/>
  <c r="J297" i="2"/>
  <c r="K296" i="2"/>
  <c r="N296" i="2" s="1"/>
  <c r="H296" i="2"/>
  <c r="I296" i="2" s="1"/>
  <c r="J296" i="2" s="1"/>
  <c r="K295" i="2"/>
  <c r="L295" i="2" s="1"/>
  <c r="I295" i="2"/>
  <c r="J295" i="2" s="1"/>
  <c r="H295" i="2"/>
  <c r="K294" i="2"/>
  <c r="H294" i="2"/>
  <c r="I294" i="2" s="1"/>
  <c r="J294" i="2" s="1"/>
  <c r="K293" i="2"/>
  <c r="N293" i="2" s="1"/>
  <c r="H293" i="2"/>
  <c r="I293" i="2" s="1"/>
  <c r="J293" i="2" s="1"/>
  <c r="M292" i="2"/>
  <c r="K292" i="2"/>
  <c r="N292" i="2" s="1"/>
  <c r="I292" i="2"/>
  <c r="J292" i="2" s="1"/>
  <c r="H292" i="2"/>
  <c r="J291" i="2"/>
  <c r="K290" i="2"/>
  <c r="M290" i="2" s="1"/>
  <c r="H290" i="2"/>
  <c r="M289" i="2"/>
  <c r="K289" i="2"/>
  <c r="N289" i="2" s="1"/>
  <c r="H289" i="2"/>
  <c r="I289" i="2" s="1"/>
  <c r="J289" i="2" s="1"/>
  <c r="K288" i="2"/>
  <c r="H288" i="2"/>
  <c r="I288" i="2" s="1"/>
  <c r="J288" i="2" s="1"/>
  <c r="J287" i="2"/>
  <c r="N286" i="2"/>
  <c r="K286" i="2"/>
  <c r="H286" i="2"/>
  <c r="I286" i="2" s="1"/>
  <c r="J286" i="2" s="1"/>
  <c r="K285" i="2"/>
  <c r="H285" i="2"/>
  <c r="I285" i="2" s="1"/>
  <c r="J285" i="2" s="1"/>
  <c r="K284" i="2"/>
  <c r="M284" i="2" s="1"/>
  <c r="H284" i="2"/>
  <c r="I284" i="2" s="1"/>
  <c r="J284" i="2" s="1"/>
  <c r="M283" i="2"/>
  <c r="K283" i="2"/>
  <c r="I283" i="2"/>
  <c r="J283" i="2" s="1"/>
  <c r="H283" i="2"/>
  <c r="K282" i="2"/>
  <c r="H282" i="2"/>
  <c r="I282" i="2" s="1"/>
  <c r="J282" i="2" s="1"/>
  <c r="K281" i="2"/>
  <c r="L281" i="2" s="1"/>
  <c r="H281" i="2"/>
  <c r="I281" i="2" s="1"/>
  <c r="J281" i="2" s="1"/>
  <c r="J280" i="2"/>
  <c r="J279" i="2"/>
  <c r="K278" i="2"/>
  <c r="H278" i="2"/>
  <c r="I278" i="2" s="1"/>
  <c r="J278" i="2" s="1"/>
  <c r="K277" i="2"/>
  <c r="N277" i="2" s="1"/>
  <c r="P277" i="2" s="1"/>
  <c r="H277" i="2"/>
  <c r="K276" i="2"/>
  <c r="L276" i="2" s="1"/>
  <c r="H276" i="2"/>
  <c r="I276" i="2" s="1"/>
  <c r="J276" i="2" s="1"/>
  <c r="K275" i="2"/>
  <c r="H275" i="2"/>
  <c r="I275" i="2" s="1"/>
  <c r="J275" i="2" s="1"/>
  <c r="K274" i="2"/>
  <c r="H274" i="2"/>
  <c r="I274" i="2" s="1"/>
  <c r="J274" i="2" s="1"/>
  <c r="K273" i="2"/>
  <c r="N273" i="2" s="1"/>
  <c r="P273" i="2" s="1"/>
  <c r="H273" i="2"/>
  <c r="L273" i="2" s="1"/>
  <c r="K272" i="2"/>
  <c r="M272" i="2" s="1"/>
  <c r="H272" i="2"/>
  <c r="K271" i="2"/>
  <c r="H271" i="2"/>
  <c r="I271" i="2" s="1"/>
  <c r="J271" i="2" s="1"/>
  <c r="K270" i="2"/>
  <c r="M270" i="2" s="1"/>
  <c r="H270" i="2"/>
  <c r="I270" i="2" s="1"/>
  <c r="J270" i="2" s="1"/>
  <c r="K269" i="2"/>
  <c r="H269" i="2"/>
  <c r="I269" i="2" s="1"/>
  <c r="J269" i="2" s="1"/>
  <c r="K268" i="2"/>
  <c r="N268" i="2" s="1"/>
  <c r="H268" i="2"/>
  <c r="K267" i="2"/>
  <c r="H267" i="2"/>
  <c r="I267" i="2" s="1"/>
  <c r="J267" i="2" s="1"/>
  <c r="K266" i="2"/>
  <c r="M266" i="2" s="1"/>
  <c r="H266" i="2"/>
  <c r="K265" i="2"/>
  <c r="N265" i="2" s="1"/>
  <c r="P265" i="2" s="1"/>
  <c r="H265" i="2"/>
  <c r="I265" i="2" s="1"/>
  <c r="J265" i="2" s="1"/>
  <c r="J264" i="2"/>
  <c r="K263" i="2"/>
  <c r="N263" i="2" s="1"/>
  <c r="P263" i="2" s="1"/>
  <c r="H263" i="2"/>
  <c r="I263" i="2" s="1"/>
  <c r="J263" i="2" s="1"/>
  <c r="K262" i="2"/>
  <c r="N262" i="2" s="1"/>
  <c r="H262" i="2"/>
  <c r="I262" i="2" s="1"/>
  <c r="J262" i="2" s="1"/>
  <c r="K261" i="2"/>
  <c r="H261" i="2"/>
  <c r="I261" i="2" s="1"/>
  <c r="J261" i="2" s="1"/>
  <c r="J260" i="2"/>
  <c r="K259" i="2"/>
  <c r="H259" i="2"/>
  <c r="I259" i="2" s="1"/>
  <c r="J259" i="2" s="1"/>
  <c r="K258" i="2"/>
  <c r="M258" i="2" s="1"/>
  <c r="H258" i="2"/>
  <c r="I258" i="2" s="1"/>
  <c r="J258" i="2" s="1"/>
  <c r="K257" i="2"/>
  <c r="H257" i="2"/>
  <c r="I257" i="2" s="1"/>
  <c r="J257" i="2" s="1"/>
  <c r="K256" i="2"/>
  <c r="H256" i="2"/>
  <c r="I256" i="2" s="1"/>
  <c r="J256" i="2" s="1"/>
  <c r="K255" i="2"/>
  <c r="H255" i="2"/>
  <c r="I255" i="2" s="1"/>
  <c r="J255" i="2" s="1"/>
  <c r="K254" i="2"/>
  <c r="M254" i="2" s="1"/>
  <c r="H254" i="2"/>
  <c r="I254" i="2" s="1"/>
  <c r="J254" i="2" s="1"/>
  <c r="M253" i="2"/>
  <c r="K253" i="2"/>
  <c r="L253" i="2" s="1"/>
  <c r="H253" i="2"/>
  <c r="I253" i="2" s="1"/>
  <c r="J253" i="2" s="1"/>
  <c r="N252" i="2"/>
  <c r="M252" i="2"/>
  <c r="K252" i="2"/>
  <c r="H252" i="2"/>
  <c r="I252" i="2" s="1"/>
  <c r="J252" i="2" s="1"/>
  <c r="K251" i="2"/>
  <c r="I251" i="2"/>
  <c r="J251" i="2" s="1"/>
  <c r="H251" i="2"/>
  <c r="L250" i="2"/>
  <c r="K250" i="2"/>
  <c r="M250" i="2" s="1"/>
  <c r="H250" i="2"/>
  <c r="I250" i="2" s="1"/>
  <c r="J250" i="2" s="1"/>
  <c r="K249" i="2"/>
  <c r="L249" i="2" s="1"/>
  <c r="H249" i="2"/>
  <c r="I249" i="2" s="1"/>
  <c r="J249" i="2" s="1"/>
  <c r="K248" i="2"/>
  <c r="N248" i="2" s="1"/>
  <c r="H248" i="2"/>
  <c r="I248" i="2" s="1"/>
  <c r="J248" i="2" s="1"/>
  <c r="K247" i="2"/>
  <c r="H247" i="2"/>
  <c r="I247" i="2" s="1"/>
  <c r="J247" i="2" s="1"/>
  <c r="N246" i="2"/>
  <c r="O246" i="2" s="1"/>
  <c r="K246" i="2"/>
  <c r="M246" i="2" s="1"/>
  <c r="H246" i="2"/>
  <c r="I246" i="2" s="1"/>
  <c r="J246" i="2" s="1"/>
  <c r="J245" i="2"/>
  <c r="J244" i="2"/>
  <c r="K243" i="2"/>
  <c r="H243" i="2"/>
  <c r="I243" i="2" s="1"/>
  <c r="J243" i="2" s="1"/>
  <c r="K242" i="2"/>
  <c r="M242" i="2" s="1"/>
  <c r="H242" i="2"/>
  <c r="I242" i="2" s="1"/>
  <c r="J242" i="2" s="1"/>
  <c r="M241" i="2"/>
  <c r="K241" i="2"/>
  <c r="H241" i="2"/>
  <c r="I241" i="2" s="1"/>
  <c r="J241" i="2" s="1"/>
  <c r="J240" i="2"/>
  <c r="K239" i="2"/>
  <c r="H239" i="2"/>
  <c r="I239" i="2" s="1"/>
  <c r="J239" i="2" s="1"/>
  <c r="K238" i="2"/>
  <c r="N238" i="2" s="1"/>
  <c r="J238" i="2"/>
  <c r="H238" i="2"/>
  <c r="I238" i="2" s="1"/>
  <c r="K237" i="2"/>
  <c r="H237" i="2"/>
  <c r="I237" i="2" s="1"/>
  <c r="J237" i="2" s="1"/>
  <c r="P236" i="2"/>
  <c r="N236" i="2"/>
  <c r="K236" i="2"/>
  <c r="M236" i="2" s="1"/>
  <c r="H236" i="2"/>
  <c r="J235" i="2"/>
  <c r="J234" i="2"/>
  <c r="K233" i="2"/>
  <c r="I233" i="2"/>
  <c r="J233" i="2" s="1"/>
  <c r="H233" i="2"/>
  <c r="K232" i="2"/>
  <c r="M232" i="2" s="1"/>
  <c r="H232" i="2"/>
  <c r="J231" i="2"/>
  <c r="N230" i="2"/>
  <c r="P230" i="2" s="1"/>
  <c r="K230" i="2"/>
  <c r="M230" i="2" s="1"/>
  <c r="H230" i="2"/>
  <c r="I230" i="2" s="1"/>
  <c r="J230" i="2" s="1"/>
  <c r="M229" i="2"/>
  <c r="K229" i="2"/>
  <c r="L229" i="2" s="1"/>
  <c r="H229" i="2"/>
  <c r="I229" i="2" s="1"/>
  <c r="J229" i="2" s="1"/>
  <c r="N228" i="2"/>
  <c r="M228" i="2"/>
  <c r="K228" i="2"/>
  <c r="H228" i="2"/>
  <c r="I228" i="2" s="1"/>
  <c r="J228" i="2" s="1"/>
  <c r="K227" i="2"/>
  <c r="H227" i="2"/>
  <c r="I227" i="2" s="1"/>
  <c r="J227" i="2" s="1"/>
  <c r="K226" i="2"/>
  <c r="M226" i="2" s="1"/>
  <c r="H226" i="2"/>
  <c r="M225" i="2"/>
  <c r="K225" i="2"/>
  <c r="H225" i="2"/>
  <c r="I225" i="2" s="1"/>
  <c r="J225" i="2" s="1"/>
  <c r="N224" i="2"/>
  <c r="M224" i="2"/>
  <c r="K224" i="2"/>
  <c r="H224" i="2"/>
  <c r="I224" i="2" s="1"/>
  <c r="J224" i="2" s="1"/>
  <c r="K223" i="2"/>
  <c r="H223" i="2"/>
  <c r="I223" i="2" s="1"/>
  <c r="J223" i="2" s="1"/>
  <c r="K222" i="2"/>
  <c r="M222" i="2" s="1"/>
  <c r="H222" i="2"/>
  <c r="I222" i="2" s="1"/>
  <c r="J222" i="2" s="1"/>
  <c r="K221" i="2"/>
  <c r="H221" i="2"/>
  <c r="I221" i="2" s="1"/>
  <c r="J221" i="2" s="1"/>
  <c r="J220" i="2"/>
  <c r="J219" i="2"/>
  <c r="N218" i="2"/>
  <c r="O218" i="2" s="1"/>
  <c r="K218" i="2"/>
  <c r="M218" i="2" s="1"/>
  <c r="H218" i="2"/>
  <c r="I218" i="2" s="1"/>
  <c r="J218" i="2" s="1"/>
  <c r="K217" i="2"/>
  <c r="L217" i="2" s="1"/>
  <c r="H217" i="2"/>
  <c r="I217" i="2" s="1"/>
  <c r="J217" i="2" s="1"/>
  <c r="M216" i="2"/>
  <c r="K216" i="2"/>
  <c r="N216" i="2" s="1"/>
  <c r="H216" i="2"/>
  <c r="I216" i="2" s="1"/>
  <c r="J216" i="2" s="1"/>
  <c r="J215" i="2"/>
  <c r="N214" i="2"/>
  <c r="K214" i="2"/>
  <c r="M214" i="2" s="1"/>
  <c r="H214" i="2"/>
  <c r="I214" i="2" s="1"/>
  <c r="J214" i="2" s="1"/>
  <c r="K213" i="2"/>
  <c r="I213" i="2"/>
  <c r="J213" i="2" s="1"/>
  <c r="H213" i="2"/>
  <c r="K212" i="2"/>
  <c r="M212" i="2" s="1"/>
  <c r="H212" i="2"/>
  <c r="I212" i="2" s="1"/>
  <c r="J212" i="2" s="1"/>
  <c r="J211" i="2"/>
  <c r="K210" i="2"/>
  <c r="M210" i="2" s="1"/>
  <c r="H210" i="2"/>
  <c r="M209" i="2"/>
  <c r="K209" i="2"/>
  <c r="H209" i="2"/>
  <c r="I209" i="2" s="1"/>
  <c r="J209" i="2" s="1"/>
  <c r="K208" i="2"/>
  <c r="N208" i="2" s="1"/>
  <c r="I208" i="2"/>
  <c r="J208" i="2" s="1"/>
  <c r="H208" i="2"/>
  <c r="N207" i="2"/>
  <c r="K207" i="2"/>
  <c r="H207" i="2"/>
  <c r="I207" i="2" s="1"/>
  <c r="J207" i="2" s="1"/>
  <c r="K206" i="2"/>
  <c r="H206" i="2"/>
  <c r="I206" i="2" s="1"/>
  <c r="J206" i="2" s="1"/>
  <c r="J205" i="2"/>
  <c r="K204" i="2"/>
  <c r="H204" i="2"/>
  <c r="M203" i="2"/>
  <c r="K203" i="2"/>
  <c r="N203" i="2" s="1"/>
  <c r="H203" i="2"/>
  <c r="I203" i="2" s="1"/>
  <c r="J203" i="2" s="1"/>
  <c r="M202" i="2"/>
  <c r="K202" i="2"/>
  <c r="N202" i="2" s="1"/>
  <c r="H202" i="2"/>
  <c r="K201" i="2"/>
  <c r="N201" i="2" s="1"/>
  <c r="P201" i="2" s="1"/>
  <c r="I201" i="2"/>
  <c r="J201" i="2" s="1"/>
  <c r="H201" i="2"/>
  <c r="K200" i="2"/>
  <c r="H200" i="2"/>
  <c r="I200" i="2" s="1"/>
  <c r="J200" i="2" s="1"/>
  <c r="P199" i="2"/>
  <c r="K199" i="2"/>
  <c r="N199" i="2" s="1"/>
  <c r="H199" i="2"/>
  <c r="L199" i="2" s="1"/>
  <c r="J198" i="2"/>
  <c r="J197" i="2"/>
  <c r="K196" i="2"/>
  <c r="M196" i="2" s="1"/>
  <c r="J196" i="2"/>
  <c r="H196" i="2"/>
  <c r="I196" i="2" s="1"/>
  <c r="K195" i="2"/>
  <c r="N195" i="2" s="1"/>
  <c r="P195" i="2" s="1"/>
  <c r="H195" i="2"/>
  <c r="I195" i="2" s="1"/>
  <c r="J195" i="2" s="1"/>
  <c r="M194" i="2"/>
  <c r="K194" i="2"/>
  <c r="N194" i="2" s="1"/>
  <c r="H194" i="2"/>
  <c r="I194" i="2" s="1"/>
  <c r="J194" i="2" s="1"/>
  <c r="J193" i="2"/>
  <c r="N192" i="2"/>
  <c r="K192" i="2"/>
  <c r="M192" i="2" s="1"/>
  <c r="H192" i="2"/>
  <c r="I192" i="2" s="1"/>
  <c r="J192" i="2" s="1"/>
  <c r="K191" i="2"/>
  <c r="H191" i="2"/>
  <c r="I191" i="2" s="1"/>
  <c r="J191" i="2" s="1"/>
  <c r="K190" i="2"/>
  <c r="M190" i="2" s="1"/>
  <c r="H190" i="2"/>
  <c r="I190" i="2" s="1"/>
  <c r="J190" i="2" s="1"/>
  <c r="K189" i="2"/>
  <c r="N189" i="2" s="1"/>
  <c r="P189" i="2" s="1"/>
  <c r="H189" i="2"/>
  <c r="I189" i="2" s="1"/>
  <c r="J189" i="2" s="1"/>
  <c r="K188" i="2"/>
  <c r="N188" i="2" s="1"/>
  <c r="H188" i="2"/>
  <c r="N187" i="2"/>
  <c r="P187" i="2" s="1"/>
  <c r="K187" i="2"/>
  <c r="H187" i="2"/>
  <c r="I187" i="2" s="1"/>
  <c r="J187" i="2" s="1"/>
  <c r="K185" i="2"/>
  <c r="N185" i="2" s="1"/>
  <c r="H185" i="2"/>
  <c r="I185" i="2" s="1"/>
  <c r="J185" i="2" s="1"/>
  <c r="J184" i="2"/>
  <c r="J183" i="2"/>
  <c r="K182" i="2"/>
  <c r="N182" i="2" s="1"/>
  <c r="P182" i="2" s="1"/>
  <c r="H182" i="2"/>
  <c r="I182" i="2" s="1"/>
  <c r="J182" i="2" s="1"/>
  <c r="K181" i="2"/>
  <c r="N181" i="2" s="1"/>
  <c r="H181" i="2"/>
  <c r="N180" i="2"/>
  <c r="P180" i="2" s="1"/>
  <c r="K180" i="2"/>
  <c r="H180" i="2"/>
  <c r="I180" i="2" s="1"/>
  <c r="J180" i="2" s="1"/>
  <c r="K179" i="2"/>
  <c r="M179" i="2" s="1"/>
  <c r="H179" i="2"/>
  <c r="I179" i="2" s="1"/>
  <c r="J179" i="2" s="1"/>
  <c r="M178" i="2"/>
  <c r="K178" i="2"/>
  <c r="N178" i="2" s="1"/>
  <c r="P178" i="2" s="1"/>
  <c r="H178" i="2"/>
  <c r="I178" i="2" s="1"/>
  <c r="J178" i="2" s="1"/>
  <c r="M177" i="2"/>
  <c r="K177" i="2"/>
  <c r="L177" i="2" s="1"/>
  <c r="H177" i="2"/>
  <c r="I177" i="2" s="1"/>
  <c r="J177" i="2" s="1"/>
  <c r="J176" i="2"/>
  <c r="N175" i="2"/>
  <c r="M175" i="2"/>
  <c r="K175" i="2"/>
  <c r="H175" i="2"/>
  <c r="I175" i="2" s="1"/>
  <c r="J175" i="2" s="1"/>
  <c r="K174" i="2"/>
  <c r="H174" i="2"/>
  <c r="I174" i="2" s="1"/>
  <c r="J174" i="2" s="1"/>
  <c r="K173" i="2"/>
  <c r="M173" i="2" s="1"/>
  <c r="H173" i="2"/>
  <c r="I173" i="2" s="1"/>
  <c r="J173" i="2" s="1"/>
  <c r="K172" i="2"/>
  <c r="N172" i="2" s="1"/>
  <c r="P172" i="2" s="1"/>
  <c r="H172" i="2"/>
  <c r="I172" i="2" s="1"/>
  <c r="J172" i="2" s="1"/>
  <c r="K171" i="2"/>
  <c r="H171" i="2"/>
  <c r="I171" i="2" s="1"/>
  <c r="J171" i="2" s="1"/>
  <c r="K170" i="2"/>
  <c r="M170" i="2" s="1"/>
  <c r="H170" i="2"/>
  <c r="I170" i="2" s="1"/>
  <c r="J170" i="2" s="1"/>
  <c r="K169" i="2"/>
  <c r="H169" i="2"/>
  <c r="I169" i="2" s="1"/>
  <c r="J169" i="2" s="1"/>
  <c r="M168" i="2"/>
  <c r="K168" i="2"/>
  <c r="N168" i="2" s="1"/>
  <c r="H168" i="2"/>
  <c r="I168" i="2" s="1"/>
  <c r="J168" i="2" s="1"/>
  <c r="K167" i="2"/>
  <c r="I167" i="2"/>
  <c r="J167" i="2" s="1"/>
  <c r="H167" i="2"/>
  <c r="K166" i="2"/>
  <c r="M166" i="2" s="1"/>
  <c r="H166" i="2"/>
  <c r="I166" i="2" s="1"/>
  <c r="J166" i="2" s="1"/>
  <c r="M165" i="2"/>
  <c r="K165" i="2"/>
  <c r="H165" i="2"/>
  <c r="I165" i="2" s="1"/>
  <c r="J165" i="2" s="1"/>
  <c r="N164" i="2"/>
  <c r="K164" i="2"/>
  <c r="M164" i="2" s="1"/>
  <c r="H164" i="2"/>
  <c r="I164" i="2" s="1"/>
  <c r="J164" i="2" s="1"/>
  <c r="K163" i="2"/>
  <c r="H163" i="2"/>
  <c r="I163" i="2" s="1"/>
  <c r="J163" i="2" s="1"/>
  <c r="J162" i="2"/>
  <c r="K161" i="2"/>
  <c r="H161" i="2"/>
  <c r="I161" i="2" s="1"/>
  <c r="J161" i="2" s="1"/>
  <c r="N160" i="2"/>
  <c r="O160" i="2" s="1"/>
  <c r="K160" i="2"/>
  <c r="M160" i="2" s="1"/>
  <c r="H160" i="2"/>
  <c r="I160" i="2" s="1"/>
  <c r="J160" i="2" s="1"/>
  <c r="K159" i="2"/>
  <c r="L159" i="2" s="1"/>
  <c r="H159" i="2"/>
  <c r="I159" i="2" s="1"/>
  <c r="J159" i="2" s="1"/>
  <c r="K158" i="2"/>
  <c r="N158" i="2" s="1"/>
  <c r="H158" i="2"/>
  <c r="I158" i="2" s="1"/>
  <c r="J158" i="2" s="1"/>
  <c r="K157" i="2"/>
  <c r="H157" i="2"/>
  <c r="I157" i="2" s="1"/>
  <c r="J157" i="2" s="1"/>
  <c r="L156" i="2"/>
  <c r="K156" i="2"/>
  <c r="M156" i="2" s="1"/>
  <c r="H156" i="2"/>
  <c r="I156" i="2" s="1"/>
  <c r="J156" i="2" s="1"/>
  <c r="K155" i="2"/>
  <c r="L155" i="2" s="1"/>
  <c r="H155" i="2"/>
  <c r="I155" i="2" s="1"/>
  <c r="J155" i="2" s="1"/>
  <c r="M154" i="2"/>
  <c r="K154" i="2"/>
  <c r="N154" i="2" s="1"/>
  <c r="H154" i="2"/>
  <c r="I154" i="2" s="1"/>
  <c r="J154" i="2" s="1"/>
  <c r="J153" i="2"/>
  <c r="N152" i="2"/>
  <c r="K152" i="2"/>
  <c r="M152" i="2" s="1"/>
  <c r="H152" i="2"/>
  <c r="I152" i="2" s="1"/>
  <c r="J152" i="2" s="1"/>
  <c r="K151" i="2"/>
  <c r="I151" i="2"/>
  <c r="J151" i="2" s="1"/>
  <c r="H151" i="2"/>
  <c r="K150" i="2"/>
  <c r="M150" i="2" s="1"/>
  <c r="H150" i="2"/>
  <c r="I150" i="2" s="1"/>
  <c r="J150" i="2" s="1"/>
  <c r="K149" i="2"/>
  <c r="H149" i="2"/>
  <c r="I149" i="2" s="1"/>
  <c r="J149" i="2" s="1"/>
  <c r="M148" i="2"/>
  <c r="K148" i="2"/>
  <c r="N148" i="2" s="1"/>
  <c r="J148" i="2"/>
  <c r="H148" i="2"/>
  <c r="I148" i="2" s="1"/>
  <c r="K147" i="2"/>
  <c r="H147" i="2"/>
  <c r="I147" i="2" s="1"/>
  <c r="J147" i="2" s="1"/>
  <c r="N146" i="2"/>
  <c r="P146" i="2" s="1"/>
  <c r="K146" i="2"/>
  <c r="M146" i="2" s="1"/>
  <c r="H146" i="2"/>
  <c r="I146" i="2" s="1"/>
  <c r="J146" i="2" s="1"/>
  <c r="K145" i="2"/>
  <c r="H145" i="2"/>
  <c r="I145" i="2" s="1"/>
  <c r="J145" i="2" s="1"/>
  <c r="K144" i="2"/>
  <c r="N144" i="2" s="1"/>
  <c r="J144" i="2"/>
  <c r="H144" i="2"/>
  <c r="I144" i="2" s="1"/>
  <c r="K143" i="2"/>
  <c r="H143" i="2"/>
  <c r="I143" i="2" s="1"/>
  <c r="J143" i="2" s="1"/>
  <c r="J142" i="2"/>
  <c r="J141" i="2"/>
  <c r="K140" i="2"/>
  <c r="N140" i="2" s="1"/>
  <c r="H140" i="2"/>
  <c r="I140" i="2" s="1"/>
  <c r="J140" i="2" s="1"/>
  <c r="K139" i="2"/>
  <c r="H139" i="2"/>
  <c r="I139" i="2" s="1"/>
  <c r="J139" i="2" s="1"/>
  <c r="K138" i="2"/>
  <c r="M138" i="2" s="1"/>
  <c r="H138" i="2"/>
  <c r="I138" i="2" s="1"/>
  <c r="J138" i="2" s="1"/>
  <c r="K137" i="2"/>
  <c r="M137" i="2" s="1"/>
  <c r="I137" i="2"/>
  <c r="J137" i="2" s="1"/>
  <c r="H137" i="2"/>
  <c r="K136" i="2"/>
  <c r="H136" i="2"/>
  <c r="I136" i="2" s="1"/>
  <c r="J136" i="2" s="1"/>
  <c r="J135" i="2"/>
  <c r="M134" i="2"/>
  <c r="K134" i="2"/>
  <c r="N134" i="2" s="1"/>
  <c r="J134" i="2"/>
  <c r="H134" i="2"/>
  <c r="I134" i="2" s="1"/>
  <c r="K133" i="2"/>
  <c r="H133" i="2"/>
  <c r="I133" i="2" s="1"/>
  <c r="J133" i="2" s="1"/>
  <c r="N132" i="2"/>
  <c r="P132" i="2" s="1"/>
  <c r="K132" i="2"/>
  <c r="M132" i="2" s="1"/>
  <c r="H132" i="2"/>
  <c r="I132" i="2" s="1"/>
  <c r="J132" i="2" s="1"/>
  <c r="K131" i="2"/>
  <c r="H131" i="2"/>
  <c r="I131" i="2" s="1"/>
  <c r="J131" i="2" s="1"/>
  <c r="M130" i="2"/>
  <c r="K130" i="2"/>
  <c r="N130" i="2" s="1"/>
  <c r="H130" i="2"/>
  <c r="I130" i="2" s="1"/>
  <c r="J130" i="2" s="1"/>
  <c r="K129" i="2"/>
  <c r="H129" i="2"/>
  <c r="I129" i="2" s="1"/>
  <c r="J129" i="2" s="1"/>
  <c r="K128" i="2"/>
  <c r="M128" i="2" s="1"/>
  <c r="H128" i="2"/>
  <c r="I128" i="2" s="1"/>
  <c r="J128" i="2" s="1"/>
  <c r="M127" i="2"/>
  <c r="K127" i="2"/>
  <c r="I127" i="2"/>
  <c r="J127" i="2" s="1"/>
  <c r="H127" i="2"/>
  <c r="J126" i="2"/>
  <c r="K125" i="2"/>
  <c r="H125" i="2"/>
  <c r="I125" i="2" s="1"/>
  <c r="J125" i="2" s="1"/>
  <c r="N124" i="2"/>
  <c r="M124" i="2"/>
  <c r="K124" i="2"/>
  <c r="H124" i="2"/>
  <c r="I124" i="2" s="1"/>
  <c r="J124" i="2" s="1"/>
  <c r="K123" i="2"/>
  <c r="I123" i="2"/>
  <c r="J123" i="2" s="1"/>
  <c r="H123" i="2"/>
  <c r="K122" i="2"/>
  <c r="M122" i="2" s="1"/>
  <c r="H122" i="2"/>
  <c r="K121" i="2"/>
  <c r="H121" i="2"/>
  <c r="I121" i="2" s="1"/>
  <c r="J121" i="2" s="1"/>
  <c r="M120" i="2"/>
  <c r="K120" i="2"/>
  <c r="N120" i="2" s="1"/>
  <c r="H120" i="2"/>
  <c r="I120" i="2" s="1"/>
  <c r="J120" i="2" s="1"/>
  <c r="J119" i="2"/>
  <c r="K118" i="2"/>
  <c r="H118" i="2"/>
  <c r="I118" i="2" s="1"/>
  <c r="J118" i="2" s="1"/>
  <c r="K117" i="2"/>
  <c r="H117" i="2"/>
  <c r="I117" i="2" s="1"/>
  <c r="J117" i="2" s="1"/>
  <c r="L116" i="2"/>
  <c r="K116" i="2"/>
  <c r="M116" i="2" s="1"/>
  <c r="H116" i="2"/>
  <c r="I116" i="2" s="1"/>
  <c r="J116" i="2" s="1"/>
  <c r="K115" i="2"/>
  <c r="H115" i="2"/>
  <c r="I115" i="2" s="1"/>
  <c r="J115" i="2" s="1"/>
  <c r="M114" i="2"/>
  <c r="K114" i="2"/>
  <c r="N114" i="2" s="1"/>
  <c r="J114" i="2"/>
  <c r="H114" i="2"/>
  <c r="I114" i="2" s="1"/>
  <c r="K113" i="2"/>
  <c r="H113" i="2"/>
  <c r="I113" i="2" s="1"/>
  <c r="J113" i="2" s="1"/>
  <c r="N112" i="2"/>
  <c r="P112" i="2" s="1"/>
  <c r="K112" i="2"/>
  <c r="M112" i="2" s="1"/>
  <c r="H112" i="2"/>
  <c r="I112" i="2" s="1"/>
  <c r="J112" i="2" s="1"/>
  <c r="K111" i="2"/>
  <c r="H111" i="2"/>
  <c r="I111" i="2" s="1"/>
  <c r="J111" i="2" s="1"/>
  <c r="M110" i="2"/>
  <c r="K110" i="2"/>
  <c r="N110" i="2" s="1"/>
  <c r="H110" i="2"/>
  <c r="I110" i="2" s="1"/>
  <c r="J110" i="2" s="1"/>
  <c r="K109" i="2"/>
  <c r="H109" i="2"/>
  <c r="I109" i="2" s="1"/>
  <c r="J109" i="2" s="1"/>
  <c r="K108" i="2"/>
  <c r="M108" i="2" s="1"/>
  <c r="H108" i="2"/>
  <c r="I108" i="2" s="1"/>
  <c r="J108" i="2" s="1"/>
  <c r="J107" i="2"/>
  <c r="J106" i="2"/>
  <c r="K105" i="2"/>
  <c r="H105" i="2"/>
  <c r="I105" i="2" s="1"/>
  <c r="J105" i="2" s="1"/>
  <c r="K104" i="2"/>
  <c r="H104" i="2"/>
  <c r="I104" i="2" s="1"/>
  <c r="J104" i="2" s="1"/>
  <c r="M103" i="2"/>
  <c r="K103" i="2"/>
  <c r="I103" i="2"/>
  <c r="J103" i="2" s="1"/>
  <c r="H103" i="2"/>
  <c r="K102" i="2"/>
  <c r="H102" i="2"/>
  <c r="I102" i="2" s="1"/>
  <c r="J102" i="2" s="1"/>
  <c r="K101" i="2"/>
  <c r="H101" i="2"/>
  <c r="I101" i="2" s="1"/>
  <c r="J101" i="2" s="1"/>
  <c r="N100" i="2"/>
  <c r="K100" i="2"/>
  <c r="M100" i="2" s="1"/>
  <c r="H100" i="2"/>
  <c r="I100" i="2" s="1"/>
  <c r="J100" i="2" s="1"/>
  <c r="K99" i="2"/>
  <c r="M99" i="2" s="1"/>
  <c r="H99" i="2"/>
  <c r="I99" i="2" s="1"/>
  <c r="J99" i="2" s="1"/>
  <c r="K98" i="2"/>
  <c r="H98" i="2"/>
  <c r="I98" i="2" s="1"/>
  <c r="J98" i="2" s="1"/>
  <c r="M97" i="2"/>
  <c r="K97" i="2"/>
  <c r="I97" i="2"/>
  <c r="J97" i="2" s="1"/>
  <c r="H97" i="2"/>
  <c r="L96" i="2"/>
  <c r="K96" i="2"/>
  <c r="M96" i="2" s="1"/>
  <c r="J96" i="2"/>
  <c r="H96" i="2"/>
  <c r="I96" i="2" s="1"/>
  <c r="K95" i="2"/>
  <c r="H95" i="2"/>
  <c r="I95" i="2" s="1"/>
  <c r="J95" i="2" s="1"/>
  <c r="M94" i="2"/>
  <c r="K94" i="2"/>
  <c r="H94" i="2"/>
  <c r="I94" i="2" s="1"/>
  <c r="J94" i="2" s="1"/>
  <c r="K93" i="2"/>
  <c r="I93" i="2"/>
  <c r="J93" i="2" s="1"/>
  <c r="H93" i="2"/>
  <c r="N92" i="2"/>
  <c r="K92" i="2"/>
  <c r="M92" i="2" s="1"/>
  <c r="H92" i="2"/>
  <c r="I92" i="2" s="1"/>
  <c r="J92" i="2" s="1"/>
  <c r="K91" i="2"/>
  <c r="M91" i="2" s="1"/>
  <c r="H91" i="2"/>
  <c r="I91" i="2" s="1"/>
  <c r="J91" i="2" s="1"/>
  <c r="N90" i="2"/>
  <c r="P90" i="2" s="1"/>
  <c r="K90" i="2"/>
  <c r="M90" i="2" s="1"/>
  <c r="H90" i="2"/>
  <c r="I90" i="2" s="1"/>
  <c r="J90" i="2" s="1"/>
  <c r="K89" i="2"/>
  <c r="H89" i="2"/>
  <c r="I89" i="2" s="1"/>
  <c r="J89" i="2" s="1"/>
  <c r="J88" i="2"/>
  <c r="K87" i="2"/>
  <c r="M87" i="2" s="1"/>
  <c r="J87" i="2"/>
  <c r="H87" i="2"/>
  <c r="I87" i="2" s="1"/>
  <c r="K86" i="2"/>
  <c r="H86" i="2"/>
  <c r="I86" i="2" s="1"/>
  <c r="J86" i="2" s="1"/>
  <c r="K85" i="2"/>
  <c r="H85" i="2"/>
  <c r="I85" i="2" s="1"/>
  <c r="J85" i="2" s="1"/>
  <c r="K84" i="2"/>
  <c r="I84" i="2"/>
  <c r="J84" i="2" s="1"/>
  <c r="H84" i="2"/>
  <c r="N83" i="2"/>
  <c r="K83" i="2"/>
  <c r="M83" i="2" s="1"/>
  <c r="H83" i="2"/>
  <c r="I83" i="2" s="1"/>
  <c r="J83" i="2" s="1"/>
  <c r="K82" i="2"/>
  <c r="M82" i="2" s="1"/>
  <c r="H82" i="2"/>
  <c r="I82" i="2" s="1"/>
  <c r="J82" i="2" s="1"/>
  <c r="K81" i="2"/>
  <c r="H81" i="2"/>
  <c r="I81" i="2" s="1"/>
  <c r="J81" i="2" s="1"/>
  <c r="M80" i="2"/>
  <c r="K80" i="2"/>
  <c r="H80" i="2"/>
  <c r="I80" i="2" s="1"/>
  <c r="J80" i="2" s="1"/>
  <c r="K79" i="2"/>
  <c r="M79" i="2" s="1"/>
  <c r="H79" i="2"/>
  <c r="I79" i="2" s="1"/>
  <c r="J79" i="2" s="1"/>
  <c r="X78" i="2"/>
  <c r="V78" i="2"/>
  <c r="J78" i="2"/>
  <c r="N77" i="2"/>
  <c r="P77" i="2" s="1"/>
  <c r="K77" i="2"/>
  <c r="M77" i="2" s="1"/>
  <c r="H77" i="2"/>
  <c r="I77" i="2" s="1"/>
  <c r="J77" i="2" s="1"/>
  <c r="K76" i="2"/>
  <c r="M76" i="2" s="1"/>
  <c r="H76" i="2"/>
  <c r="I76" i="2" s="1"/>
  <c r="J76" i="2" s="1"/>
  <c r="K75" i="2"/>
  <c r="M75" i="2" s="1"/>
  <c r="H75" i="2"/>
  <c r="I75" i="2" s="1"/>
  <c r="J75" i="2" s="1"/>
  <c r="K74" i="2"/>
  <c r="N74" i="2" s="1"/>
  <c r="P74" i="2" s="1"/>
  <c r="H74" i="2"/>
  <c r="I74" i="2" s="1"/>
  <c r="J74" i="2" s="1"/>
  <c r="N73" i="2"/>
  <c r="K73" i="2"/>
  <c r="M73" i="2" s="1"/>
  <c r="H73" i="2"/>
  <c r="I73" i="2" s="1"/>
  <c r="J73" i="2" s="1"/>
  <c r="K72" i="2"/>
  <c r="L72" i="2" s="1"/>
  <c r="H72" i="2"/>
  <c r="I72" i="2" s="1"/>
  <c r="J72" i="2" s="1"/>
  <c r="K71" i="2"/>
  <c r="M71" i="2" s="1"/>
  <c r="H71" i="2"/>
  <c r="I71" i="2" s="1"/>
  <c r="J71" i="2" s="1"/>
  <c r="K70" i="2"/>
  <c r="N70" i="2" s="1"/>
  <c r="P70" i="2" s="1"/>
  <c r="H70" i="2"/>
  <c r="L70" i="2" s="1"/>
  <c r="K69" i="2"/>
  <c r="N69" i="2" s="1"/>
  <c r="P69" i="2" s="1"/>
  <c r="I69" i="2"/>
  <c r="J69" i="2" s="1"/>
  <c r="H69" i="2"/>
  <c r="K68" i="2"/>
  <c r="M68" i="2" s="1"/>
  <c r="J68" i="2"/>
  <c r="H68" i="2"/>
  <c r="I68" i="2" s="1"/>
  <c r="U67" i="2"/>
  <c r="K67" i="2"/>
  <c r="I67" i="2"/>
  <c r="J67" i="2" s="1"/>
  <c r="H67" i="2"/>
  <c r="X66" i="2"/>
  <c r="J66" i="2"/>
  <c r="J65" i="2"/>
  <c r="K64" i="2"/>
  <c r="N64" i="2" s="1"/>
  <c r="O64" i="2" s="1"/>
  <c r="H64" i="2"/>
  <c r="I64" i="2" s="1"/>
  <c r="J64" i="2" s="1"/>
  <c r="K63" i="2"/>
  <c r="H63" i="2"/>
  <c r="I63" i="2" s="1"/>
  <c r="J63" i="2" s="1"/>
  <c r="K62" i="2"/>
  <c r="M62" i="2" s="1"/>
  <c r="H62" i="2"/>
  <c r="I62" i="2" s="1"/>
  <c r="J62" i="2" s="1"/>
  <c r="K61" i="2"/>
  <c r="N61" i="2" s="1"/>
  <c r="P61" i="2" s="1"/>
  <c r="I61" i="2"/>
  <c r="J61" i="2" s="1"/>
  <c r="H61" i="2"/>
  <c r="J60" i="2"/>
  <c r="M59" i="2"/>
  <c r="K59" i="2"/>
  <c r="N59" i="2" s="1"/>
  <c r="P59" i="2" s="1"/>
  <c r="H59" i="2"/>
  <c r="I59" i="2" s="1"/>
  <c r="J59" i="2" s="1"/>
  <c r="M58" i="2"/>
  <c r="K58" i="2"/>
  <c r="N58" i="2" s="1"/>
  <c r="H58" i="2"/>
  <c r="I58" i="2" s="1"/>
  <c r="J58" i="2" s="1"/>
  <c r="K57" i="2"/>
  <c r="I57" i="2"/>
  <c r="J57" i="2" s="1"/>
  <c r="H57" i="2"/>
  <c r="K56" i="2"/>
  <c r="M56" i="2" s="1"/>
  <c r="H56" i="2"/>
  <c r="I56" i="2" s="1"/>
  <c r="J56" i="2" s="1"/>
  <c r="K55" i="2"/>
  <c r="N55" i="2" s="1"/>
  <c r="P55" i="2" s="1"/>
  <c r="I55" i="2"/>
  <c r="J55" i="2" s="1"/>
  <c r="H55" i="2"/>
  <c r="K54" i="2"/>
  <c r="N54" i="2" s="1"/>
  <c r="H54" i="2"/>
  <c r="K53" i="2"/>
  <c r="L53" i="2" s="1"/>
  <c r="J53" i="2"/>
  <c r="I53" i="2"/>
  <c r="H53" i="2"/>
  <c r="N52" i="2"/>
  <c r="P52" i="2" s="1"/>
  <c r="K52" i="2"/>
  <c r="M52" i="2" s="1"/>
  <c r="H52" i="2"/>
  <c r="I52" i="2" s="1"/>
  <c r="J52" i="2" s="1"/>
  <c r="J51" i="2"/>
  <c r="K50" i="2"/>
  <c r="M50" i="2" s="1"/>
  <c r="J50" i="2"/>
  <c r="H50" i="2"/>
  <c r="I50" i="2" s="1"/>
  <c r="K49" i="2"/>
  <c r="N49" i="2" s="1"/>
  <c r="P49" i="2" s="1"/>
  <c r="H49" i="2"/>
  <c r="I49" i="2" s="1"/>
  <c r="J49" i="2" s="1"/>
  <c r="N48" i="2"/>
  <c r="K48" i="2"/>
  <c r="M48" i="2" s="1"/>
  <c r="H48" i="2"/>
  <c r="I48" i="2" s="1"/>
  <c r="J48" i="2" s="1"/>
  <c r="K47" i="2"/>
  <c r="L47" i="2" s="1"/>
  <c r="H47" i="2"/>
  <c r="I47" i="2" s="1"/>
  <c r="J47" i="2" s="1"/>
  <c r="K46" i="2"/>
  <c r="M46" i="2" s="1"/>
  <c r="H46" i="2"/>
  <c r="I46" i="2" s="1"/>
  <c r="J46" i="2" s="1"/>
  <c r="K45" i="2"/>
  <c r="N45" i="2" s="1"/>
  <c r="P45" i="2" s="1"/>
  <c r="I45" i="2"/>
  <c r="J45" i="2" s="1"/>
  <c r="H45" i="2"/>
  <c r="M44" i="2"/>
  <c r="K44" i="2"/>
  <c r="N44" i="2" s="1"/>
  <c r="H44" i="2"/>
  <c r="X43" i="2"/>
  <c r="X42" i="2" s="1"/>
  <c r="V43" i="2"/>
  <c r="V42" i="2" s="1"/>
  <c r="T43" i="2"/>
  <c r="T42" i="2" s="1"/>
  <c r="R43" i="2"/>
  <c r="R42" i="2" s="1"/>
  <c r="J43" i="2"/>
  <c r="J42" i="2"/>
  <c r="K41" i="2"/>
  <c r="I41" i="2"/>
  <c r="J41" i="2" s="1"/>
  <c r="H41" i="2"/>
  <c r="V41" i="2" s="1"/>
  <c r="V40" i="2" s="1"/>
  <c r="X40" i="2"/>
  <c r="J40" i="2"/>
  <c r="M39" i="2"/>
  <c r="K39" i="2"/>
  <c r="N39" i="2" s="1"/>
  <c r="P39" i="2" s="1"/>
  <c r="H39" i="2"/>
  <c r="I39" i="2" s="1"/>
  <c r="J39" i="2" s="1"/>
  <c r="M38" i="2"/>
  <c r="K38" i="2"/>
  <c r="N38" i="2" s="1"/>
  <c r="H38" i="2"/>
  <c r="I38" i="2" s="1"/>
  <c r="J38" i="2" s="1"/>
  <c r="K37" i="2"/>
  <c r="I37" i="2"/>
  <c r="J37" i="2" s="1"/>
  <c r="H37" i="2"/>
  <c r="K36" i="2"/>
  <c r="N36" i="2" s="1"/>
  <c r="H36" i="2"/>
  <c r="I36" i="2" s="1"/>
  <c r="J36" i="2" s="1"/>
  <c r="X35" i="2"/>
  <c r="V35" i="2"/>
  <c r="J35" i="2"/>
  <c r="Q34" i="2"/>
  <c r="K34" i="2" s="1"/>
  <c r="H34" i="2"/>
  <c r="I34" i="2" s="1"/>
  <c r="Q33" i="2"/>
  <c r="K33" i="2" s="1"/>
  <c r="N33" i="2" s="1"/>
  <c r="I33" i="2"/>
  <c r="R33" i="2" s="1"/>
  <c r="H33" i="2"/>
  <c r="Q32" i="2"/>
  <c r="K32" i="2" s="1"/>
  <c r="H32" i="2"/>
  <c r="I32" i="2" s="1"/>
  <c r="X31" i="2"/>
  <c r="V31" i="2"/>
  <c r="T31" i="2"/>
  <c r="T30" i="2" s="1"/>
  <c r="K29" i="2"/>
  <c r="N29" i="2" s="1"/>
  <c r="H29" i="2"/>
  <c r="I29" i="2" s="1"/>
  <c r="J29" i="2" s="1"/>
  <c r="N28" i="2"/>
  <c r="O28" i="2" s="1"/>
  <c r="K28" i="2"/>
  <c r="M28" i="2" s="1"/>
  <c r="H28" i="2"/>
  <c r="I28" i="2" s="1"/>
  <c r="J28" i="2" s="1"/>
  <c r="M27" i="2"/>
  <c r="K27" i="2"/>
  <c r="I27" i="2"/>
  <c r="J27" i="2" s="1"/>
  <c r="H27" i="2"/>
  <c r="V26" i="2"/>
  <c r="K26" i="2"/>
  <c r="L26" i="2" s="1"/>
  <c r="H26" i="2"/>
  <c r="T26" i="2" s="1"/>
  <c r="K25" i="2"/>
  <c r="M25" i="2" s="1"/>
  <c r="H25" i="2"/>
  <c r="V25" i="2" s="1"/>
  <c r="K24" i="2"/>
  <c r="N24" i="2" s="1"/>
  <c r="H24" i="2"/>
  <c r="V24" i="2" s="1"/>
  <c r="Q23" i="2"/>
  <c r="K23" i="2" s="1"/>
  <c r="M23" i="2" s="1"/>
  <c r="H23" i="2"/>
  <c r="I23" i="2" s="1"/>
  <c r="J23" i="2" s="1"/>
  <c r="K22" i="2"/>
  <c r="M22" i="2" s="1"/>
  <c r="H22" i="2"/>
  <c r="R22" i="2" s="1"/>
  <c r="K21" i="2"/>
  <c r="M21" i="2" s="1"/>
  <c r="H21" i="2"/>
  <c r="R21" i="2" s="1"/>
  <c r="X20" i="2"/>
  <c r="N19" i="2"/>
  <c r="M19" i="2"/>
  <c r="K19" i="2"/>
  <c r="H19" i="2"/>
  <c r="R19" i="2" s="1"/>
  <c r="R18" i="2"/>
  <c r="K18" i="2"/>
  <c r="N18" i="2" s="1"/>
  <c r="H18" i="2"/>
  <c r="V18" i="2" s="1"/>
  <c r="M17" i="2"/>
  <c r="K17" i="2"/>
  <c r="H17" i="2"/>
  <c r="I17" i="2" s="1"/>
  <c r="J17" i="2" s="1"/>
  <c r="K16" i="2"/>
  <c r="N16" i="2" s="1"/>
  <c r="H16" i="2"/>
  <c r="I16" i="2" s="1"/>
  <c r="J16" i="2" s="1"/>
  <c r="K15" i="2"/>
  <c r="H15" i="2"/>
  <c r="R15" i="2" s="1"/>
  <c r="Q14" i="2"/>
  <c r="K14" i="2" s="1"/>
  <c r="H14" i="2"/>
  <c r="K13" i="2"/>
  <c r="M13" i="2" s="1"/>
  <c r="H13" i="2"/>
  <c r="R13" i="2" s="1"/>
  <c r="N12" i="2"/>
  <c r="M12" i="2"/>
  <c r="K12" i="2"/>
  <c r="H12" i="2"/>
  <c r="V12" i="2" s="1"/>
  <c r="K11" i="2"/>
  <c r="M11" i="2" s="1"/>
  <c r="H11" i="2"/>
  <c r="V11" i="2" s="1"/>
  <c r="Q10" i="2"/>
  <c r="K10" i="2" s="1"/>
  <c r="H10" i="2"/>
  <c r="I10" i="2" s="1"/>
  <c r="R10" i="2" s="1"/>
  <c r="K9" i="2"/>
  <c r="N9" i="2" s="1"/>
  <c r="H9" i="2"/>
  <c r="R9" i="2" s="1"/>
  <c r="Q8" i="2"/>
  <c r="K8" i="2" s="1"/>
  <c r="M8" i="2" s="1"/>
  <c r="H8" i="2"/>
  <c r="I8" i="2" s="1"/>
  <c r="J8" i="2" s="1"/>
  <c r="Q7" i="2"/>
  <c r="K7" i="2" s="1"/>
  <c r="H7" i="2"/>
  <c r="I7" i="2" s="1"/>
  <c r="J7" i="2" s="1"/>
  <c r="Q6" i="2"/>
  <c r="K6" i="2" s="1"/>
  <c r="H6" i="2"/>
  <c r="R6" i="2" s="1"/>
  <c r="T5" i="2"/>
  <c r="C22" i="1"/>
  <c r="R16" i="2" l="1"/>
  <c r="N25" i="2"/>
  <c r="O25" i="2" s="1"/>
  <c r="M36" i="2"/>
  <c r="V30" i="2"/>
  <c r="N53" i="2"/>
  <c r="M54" i="2"/>
  <c r="L57" i="2"/>
  <c r="L61" i="2"/>
  <c r="M64" i="2"/>
  <c r="V67" i="2"/>
  <c r="V66" i="2" s="1"/>
  <c r="V65" i="2" s="1"/>
  <c r="M69" i="2"/>
  <c r="I70" i="2"/>
  <c r="J70" i="2" s="1"/>
  <c r="L87" i="2"/>
  <c r="L94" i="2"/>
  <c r="N108" i="2"/>
  <c r="P108" i="2" s="1"/>
  <c r="L127" i="2"/>
  <c r="N128" i="2"/>
  <c r="P128" i="2" s="1"/>
  <c r="M140" i="2"/>
  <c r="M144" i="2"/>
  <c r="M158" i="2"/>
  <c r="M195" i="2"/>
  <c r="L196" i="2"/>
  <c r="I199" i="2"/>
  <c r="J199" i="2" s="1"/>
  <c r="L225" i="2"/>
  <c r="N226" i="2"/>
  <c r="P226" i="2" s="1"/>
  <c r="M248" i="2"/>
  <c r="M249" i="2"/>
  <c r="N250" i="2"/>
  <c r="O250" i="2" s="1"/>
  <c r="M268" i="2"/>
  <c r="L271" i="2"/>
  <c r="L283" i="2"/>
  <c r="N284" i="2"/>
  <c r="P284" i="2" s="1"/>
  <c r="L290" i="2"/>
  <c r="M301" i="2"/>
  <c r="M326" i="2"/>
  <c r="L336" i="2"/>
  <c r="M341" i="2"/>
  <c r="L364" i="2"/>
  <c r="L366" i="2"/>
  <c r="N380" i="2"/>
  <c r="P380" i="2" s="1"/>
  <c r="R8" i="2"/>
  <c r="R24" i="2"/>
  <c r="L44" i="2"/>
  <c r="O55" i="2"/>
  <c r="L63" i="2"/>
  <c r="L69" i="2"/>
  <c r="L180" i="2"/>
  <c r="L187" i="2"/>
  <c r="L202" i="2"/>
  <c r="L230" i="2"/>
  <c r="L267" i="2"/>
  <c r="L329" i="2"/>
  <c r="L344" i="2"/>
  <c r="L369" i="2"/>
  <c r="L371" i="2"/>
  <c r="L397" i="2"/>
  <c r="R14" i="2"/>
  <c r="O19" i="2"/>
  <c r="L79" i="2"/>
  <c r="L179" i="2"/>
  <c r="L270" i="2"/>
  <c r="N290" i="2"/>
  <c r="M296" i="2"/>
  <c r="L337" i="2"/>
  <c r="N343" i="2"/>
  <c r="M344" i="2"/>
  <c r="L352" i="2"/>
  <c r="M368" i="2"/>
  <c r="M375" i="2"/>
  <c r="M384" i="2"/>
  <c r="L391" i="2"/>
  <c r="M396" i="2"/>
  <c r="N401" i="2"/>
  <c r="L403" i="2"/>
  <c r="M32" i="2"/>
  <c r="N32" i="2"/>
  <c r="P32" i="2" s="1"/>
  <c r="O36" i="2"/>
  <c r="P36" i="2"/>
  <c r="O54" i="2"/>
  <c r="P54" i="2"/>
  <c r="R23" i="2"/>
  <c r="N85" i="2"/>
  <c r="O85" i="2" s="1"/>
  <c r="M85" i="2"/>
  <c r="L85" i="2"/>
  <c r="L111" i="2"/>
  <c r="M111" i="2"/>
  <c r="O44" i="2"/>
  <c r="L67" i="2"/>
  <c r="M67" i="2"/>
  <c r="N8" i="2"/>
  <c r="P8" i="2" s="1"/>
  <c r="I9" i="2"/>
  <c r="J9" i="2" s="1"/>
  <c r="N11" i="2"/>
  <c r="P11" i="2" s="1"/>
  <c r="O12" i="2"/>
  <c r="N13" i="2"/>
  <c r="P13" i="2" s="1"/>
  <c r="I15" i="2"/>
  <c r="J15" i="2" s="1"/>
  <c r="R17" i="2"/>
  <c r="M26" i="2"/>
  <c r="P28" i="2"/>
  <c r="L37" i="2"/>
  <c r="L41" i="2"/>
  <c r="I44" i="2"/>
  <c r="J44" i="2" s="1"/>
  <c r="P44" i="2"/>
  <c r="L45" i="2"/>
  <c r="O52" i="2"/>
  <c r="L54" i="2"/>
  <c r="M61" i="2"/>
  <c r="N62" i="2"/>
  <c r="P62" i="2" s="1"/>
  <c r="N63" i="2"/>
  <c r="P63" i="2" s="1"/>
  <c r="X65" i="2"/>
  <c r="N98" i="2"/>
  <c r="P98" i="2" s="1"/>
  <c r="M98" i="2"/>
  <c r="M104" i="2"/>
  <c r="N104" i="2"/>
  <c r="P104" i="2" s="1"/>
  <c r="L104" i="2"/>
  <c r="L131" i="2"/>
  <c r="M131" i="2"/>
  <c r="N136" i="2"/>
  <c r="P136" i="2" s="1"/>
  <c r="M136" i="2"/>
  <c r="O181" i="2"/>
  <c r="P181" i="2"/>
  <c r="O188" i="2"/>
  <c r="P188" i="2"/>
  <c r="P12" i="2"/>
  <c r="L15" i="2"/>
  <c r="P19" i="2"/>
  <c r="N21" i="2"/>
  <c r="P21" i="2" s="1"/>
  <c r="N22" i="2"/>
  <c r="P22" i="2" s="1"/>
  <c r="N23" i="2"/>
  <c r="P23" i="2" s="1"/>
  <c r="I24" i="2"/>
  <c r="J24" i="2" s="1"/>
  <c r="R26" i="2"/>
  <c r="X30" i="2"/>
  <c r="X408" i="2" s="1"/>
  <c r="N41" i="2"/>
  <c r="P41" i="2" s="1"/>
  <c r="O45" i="2"/>
  <c r="M49" i="2"/>
  <c r="L50" i="2"/>
  <c r="M53" i="2"/>
  <c r="I54" i="2"/>
  <c r="J54" i="2" s="1"/>
  <c r="L55" i="2"/>
  <c r="O61" i="2"/>
  <c r="N81" i="2"/>
  <c r="P81" i="2" s="1"/>
  <c r="M81" i="2"/>
  <c r="M89" i="2"/>
  <c r="N89" i="2"/>
  <c r="P89" i="2" s="1"/>
  <c r="L89" i="2"/>
  <c r="I122" i="2"/>
  <c r="J122" i="2" s="1"/>
  <c r="L122" i="2"/>
  <c r="M15" i="2"/>
  <c r="L17" i="2"/>
  <c r="I18" i="2"/>
  <c r="J18" i="2" s="1"/>
  <c r="T21" i="2"/>
  <c r="T22" i="2"/>
  <c r="I26" i="2"/>
  <c r="J26" i="2" s="1"/>
  <c r="L27" i="2"/>
  <c r="L52" i="2"/>
  <c r="N102" i="2"/>
  <c r="P102" i="2" s="1"/>
  <c r="M102" i="2"/>
  <c r="L115" i="2"/>
  <c r="M115" i="2"/>
  <c r="N118" i="2"/>
  <c r="P118" i="2" s="1"/>
  <c r="M118" i="2"/>
  <c r="O172" i="2"/>
  <c r="O182" i="2"/>
  <c r="O189" i="2"/>
  <c r="O310" i="2"/>
  <c r="P310" i="2"/>
  <c r="O320" i="2"/>
  <c r="P320" i="2"/>
  <c r="L68" i="2"/>
  <c r="O69" i="2"/>
  <c r="N79" i="2"/>
  <c r="P79" i="2" s="1"/>
  <c r="N94" i="2"/>
  <c r="O94" i="2" s="1"/>
  <c r="N96" i="2"/>
  <c r="P96" i="2" s="1"/>
  <c r="L103" i="2"/>
  <c r="N116" i="2"/>
  <c r="P116" i="2" s="1"/>
  <c r="L137" i="2"/>
  <c r="N138" i="2"/>
  <c r="M155" i="2"/>
  <c r="N156" i="2"/>
  <c r="M159" i="2"/>
  <c r="P160" i="2"/>
  <c r="N177" i="2"/>
  <c r="N179" i="2"/>
  <c r="O180" i="2"/>
  <c r="M181" i="2"/>
  <c r="M185" i="2"/>
  <c r="O187" i="2"/>
  <c r="M188" i="2"/>
  <c r="N196" i="2"/>
  <c r="M199" i="2"/>
  <c r="L208" i="2"/>
  <c r="M208" i="2"/>
  <c r="L209" i="2"/>
  <c r="N210" i="2"/>
  <c r="P210" i="2" s="1"/>
  <c r="M217" i="2"/>
  <c r="P218" i="2"/>
  <c r="N232" i="2"/>
  <c r="P232" i="2" s="1"/>
  <c r="P246" i="2"/>
  <c r="L121" i="2"/>
  <c r="L125" i="2"/>
  <c r="L145" i="2"/>
  <c r="L149" i="2"/>
  <c r="L150" i="2"/>
  <c r="L169" i="2"/>
  <c r="L170" i="2"/>
  <c r="L174" i="2"/>
  <c r="L181" i="2"/>
  <c r="L188" i="2"/>
  <c r="L191" i="2"/>
  <c r="L212" i="2"/>
  <c r="L221" i="2"/>
  <c r="L222" i="2"/>
  <c r="M238" i="2"/>
  <c r="L239" i="2"/>
  <c r="O296" i="2"/>
  <c r="P296" i="2"/>
  <c r="O385" i="2"/>
  <c r="P385" i="2"/>
  <c r="N68" i="2"/>
  <c r="O70" i="2"/>
  <c r="M74" i="2"/>
  <c r="L75" i="2"/>
  <c r="N87" i="2"/>
  <c r="P87" i="2" s="1"/>
  <c r="L108" i="2"/>
  <c r="M121" i="2"/>
  <c r="N122" i="2"/>
  <c r="M125" i="2"/>
  <c r="L128" i="2"/>
  <c r="M145" i="2"/>
  <c r="M149" i="2"/>
  <c r="N150" i="2"/>
  <c r="P150" i="2" s="1"/>
  <c r="L165" i="2"/>
  <c r="N166" i="2"/>
  <c r="M169" i="2"/>
  <c r="N170" i="2"/>
  <c r="L172" i="2"/>
  <c r="N173" i="2"/>
  <c r="O173" i="2" s="1"/>
  <c r="N174" i="2"/>
  <c r="P174" i="2" s="1"/>
  <c r="M180" i="2"/>
  <c r="I181" i="2"/>
  <c r="J181" i="2" s="1"/>
  <c r="L182" i="2"/>
  <c r="M187" i="2"/>
  <c r="I188" i="2"/>
  <c r="J188" i="2" s="1"/>
  <c r="L189" i="2"/>
  <c r="N190" i="2"/>
  <c r="P190" i="2" s="1"/>
  <c r="N191" i="2"/>
  <c r="O191" i="2" s="1"/>
  <c r="I202" i="2"/>
  <c r="J202" i="2" s="1"/>
  <c r="N212" i="2"/>
  <c r="P212" i="2" s="1"/>
  <c r="M221" i="2"/>
  <c r="N222" i="2"/>
  <c r="P222" i="2" s="1"/>
  <c r="M239" i="2"/>
  <c r="L241" i="2"/>
  <c r="N242" i="2"/>
  <c r="N256" i="2"/>
  <c r="P256" i="2" s="1"/>
  <c r="M256" i="2"/>
  <c r="L268" i="2"/>
  <c r="I268" i="2"/>
  <c r="J268" i="2" s="1"/>
  <c r="O292" i="2"/>
  <c r="P292" i="2"/>
  <c r="L257" i="2"/>
  <c r="L258" i="2"/>
  <c r="M262" i="2"/>
  <c r="M263" i="2"/>
  <c r="N266" i="2"/>
  <c r="M267" i="2"/>
  <c r="L272" i="2"/>
  <c r="N272" i="2"/>
  <c r="P272" i="2" s="1"/>
  <c r="M276" i="2"/>
  <c r="L284" i="2"/>
  <c r="N295" i="2"/>
  <c r="P295" i="2" s="1"/>
  <c r="L298" i="2"/>
  <c r="L297" i="2" s="1"/>
  <c r="N298" i="2"/>
  <c r="L299" i="2"/>
  <c r="L306" i="2"/>
  <c r="N306" i="2"/>
  <c r="L307" i="2"/>
  <c r="L316" i="2"/>
  <c r="N316" i="2"/>
  <c r="M320" i="2"/>
  <c r="L326" i="2"/>
  <c r="N327" i="2"/>
  <c r="I331" i="2"/>
  <c r="J331" i="2" s="1"/>
  <c r="N333" i="2"/>
  <c r="P333" i="2" s="1"/>
  <c r="L334" i="2"/>
  <c r="N336" i="2"/>
  <c r="M337" i="2"/>
  <c r="L345" i="2"/>
  <c r="L353" i="2"/>
  <c r="N353" i="2"/>
  <c r="P353" i="2" s="1"/>
  <c r="N357" i="2"/>
  <c r="O357" i="2" s="1"/>
  <c r="M360" i="2"/>
  <c r="M361" i="2"/>
  <c r="I362" i="2"/>
  <c r="J362" i="2" s="1"/>
  <c r="N365" i="2"/>
  <c r="N368" i="2"/>
  <c r="O368" i="2" s="1"/>
  <c r="M369" i="2"/>
  <c r="L374" i="2"/>
  <c r="N384" i="2"/>
  <c r="P384" i="2" s="1"/>
  <c r="L385" i="2"/>
  <c r="L390" i="2"/>
  <c r="L393" i="2"/>
  <c r="N396" i="2"/>
  <c r="P396" i="2" s="1"/>
  <c r="M397" i="2"/>
  <c r="M399" i="2"/>
  <c r="N254" i="2"/>
  <c r="M257" i="2"/>
  <c r="N258" i="2"/>
  <c r="L265" i="2"/>
  <c r="N267" i="2"/>
  <c r="P267" i="2" s="1"/>
  <c r="I272" i="2"/>
  <c r="J272" i="2" s="1"/>
  <c r="M273" i="2"/>
  <c r="N276" i="2"/>
  <c r="P276" i="2" s="1"/>
  <c r="M277" i="2"/>
  <c r="N283" i="2"/>
  <c r="L292" i="2"/>
  <c r="L296" i="2"/>
  <c r="I298" i="2"/>
  <c r="J298" i="2" s="1"/>
  <c r="L305" i="2"/>
  <c r="I306" i="2"/>
  <c r="J306" i="2" s="1"/>
  <c r="M310" i="2"/>
  <c r="O313" i="2"/>
  <c r="L315" i="2"/>
  <c r="L320" i="2"/>
  <c r="N325" i="2"/>
  <c r="L330" i="2"/>
  <c r="N337" i="2"/>
  <c r="P337" i="2" s="1"/>
  <c r="N344" i="2"/>
  <c r="P344" i="2" s="1"/>
  <c r="I353" i="2"/>
  <c r="J353" i="2" s="1"/>
  <c r="L354" i="2"/>
  <c r="L361" i="2"/>
  <c r="M374" i="2"/>
  <c r="L378" i="2"/>
  <c r="M380" i="2"/>
  <c r="M385" i="2"/>
  <c r="M390" i="2"/>
  <c r="M393" i="2"/>
  <c r="L402" i="2"/>
  <c r="O273" i="2"/>
  <c r="O290" i="2"/>
  <c r="L310" i="2"/>
  <c r="L313" i="2"/>
  <c r="M315" i="2"/>
  <c r="L319" i="2"/>
  <c r="I320" i="2"/>
  <c r="J320" i="2" s="1"/>
  <c r="M271" i="2"/>
  <c r="I273" i="2"/>
  <c r="J273" i="2" s="1"/>
  <c r="L289" i="2"/>
  <c r="I290" i="2"/>
  <c r="J290" i="2" s="1"/>
  <c r="P290" i="2"/>
  <c r="M295" i="2"/>
  <c r="O299" i="2"/>
  <c r="L301" i="2"/>
  <c r="O307" i="2"/>
  <c r="L309" i="2"/>
  <c r="I310" i="2"/>
  <c r="J310" i="2" s="1"/>
  <c r="P313" i="2"/>
  <c r="N315" i="2"/>
  <c r="O315" i="2" s="1"/>
  <c r="M319" i="2"/>
  <c r="L327" i="2"/>
  <c r="N335" i="2"/>
  <c r="M336" i="2"/>
  <c r="L340" i="2"/>
  <c r="M352" i="2"/>
  <c r="I354" i="2"/>
  <c r="J354" i="2" s="1"/>
  <c r="M358" i="2"/>
  <c r="L359" i="2"/>
  <c r="N363" i="2"/>
  <c r="P363" i="2" s="1"/>
  <c r="N364" i="2"/>
  <c r="L405" i="2"/>
  <c r="L404" i="2" s="1"/>
  <c r="L7" i="2"/>
  <c r="N7" i="2"/>
  <c r="M7" i="2"/>
  <c r="N6" i="2"/>
  <c r="M6" i="2"/>
  <c r="L6" i="2"/>
  <c r="V5" i="2"/>
  <c r="N14" i="2"/>
  <c r="M14" i="2"/>
  <c r="L14" i="2"/>
  <c r="P16" i="2"/>
  <c r="O16" i="2"/>
  <c r="P24" i="2"/>
  <c r="O24" i="2"/>
  <c r="P33" i="2"/>
  <c r="O33" i="2"/>
  <c r="P18" i="2"/>
  <c r="O18" i="2"/>
  <c r="P29" i="2"/>
  <c r="O29" i="2"/>
  <c r="L10" i="2"/>
  <c r="N10" i="2"/>
  <c r="M10" i="2"/>
  <c r="I31" i="2"/>
  <c r="R32" i="2"/>
  <c r="J32" i="2"/>
  <c r="R34" i="2"/>
  <c r="J34" i="2"/>
  <c r="P9" i="2"/>
  <c r="O9" i="2"/>
  <c r="N34" i="2"/>
  <c r="M34" i="2"/>
  <c r="L34" i="2"/>
  <c r="L12" i="2"/>
  <c r="L19" i="2"/>
  <c r="L25" i="2"/>
  <c r="L28" i="2"/>
  <c r="L36" i="2"/>
  <c r="L38" i="2"/>
  <c r="L48" i="2"/>
  <c r="L73" i="2"/>
  <c r="O92" i="2"/>
  <c r="N93" i="2"/>
  <c r="L93" i="2"/>
  <c r="L95" i="2"/>
  <c r="N95" i="2"/>
  <c r="P124" i="2"/>
  <c r="O124" i="2"/>
  <c r="N167" i="2"/>
  <c r="M167" i="2"/>
  <c r="L167" i="2"/>
  <c r="L58" i="2"/>
  <c r="N139" i="2"/>
  <c r="M139" i="2"/>
  <c r="L139" i="2"/>
  <c r="P158" i="2"/>
  <c r="O158" i="2"/>
  <c r="N161" i="2"/>
  <c r="M161" i="2"/>
  <c r="L161" i="2"/>
  <c r="P164" i="2"/>
  <c r="O164" i="2"/>
  <c r="O175" i="2"/>
  <c r="P175" i="2"/>
  <c r="I226" i="2"/>
  <c r="J226" i="2" s="1"/>
  <c r="L226" i="2"/>
  <c r="L277" i="2"/>
  <c r="I277" i="2"/>
  <c r="J277" i="2" s="1"/>
  <c r="P283" i="2"/>
  <c r="O283" i="2"/>
  <c r="I6" i="2"/>
  <c r="R7" i="2"/>
  <c r="O8" i="2"/>
  <c r="L9" i="2"/>
  <c r="J10" i="2"/>
  <c r="I12" i="2"/>
  <c r="J12" i="2" s="1"/>
  <c r="I14" i="2"/>
  <c r="J14" i="2" s="1"/>
  <c r="N15" i="2"/>
  <c r="L16" i="2"/>
  <c r="N17" i="2"/>
  <c r="L18" i="2"/>
  <c r="I19" i="2"/>
  <c r="J19" i="2" s="1"/>
  <c r="O21" i="2"/>
  <c r="V21" i="2"/>
  <c r="V22" i="2"/>
  <c r="O23" i="2"/>
  <c r="L24" i="2"/>
  <c r="I25" i="2"/>
  <c r="J25" i="2" s="1"/>
  <c r="R25" i="2"/>
  <c r="N26" i="2"/>
  <c r="N27" i="2"/>
  <c r="L29" i="2"/>
  <c r="L33" i="2"/>
  <c r="M37" i="2"/>
  <c r="O39" i="2"/>
  <c r="O41" i="2"/>
  <c r="O40" i="2" s="1"/>
  <c r="L46" i="2"/>
  <c r="M47" i="2"/>
  <c r="O49" i="2"/>
  <c r="L56" i="2"/>
  <c r="M57" i="2"/>
  <c r="O59" i="2"/>
  <c r="O63" i="2"/>
  <c r="P64" i="2"/>
  <c r="L71" i="2"/>
  <c r="M72" i="2"/>
  <c r="O74" i="2"/>
  <c r="N76" i="2"/>
  <c r="L76" i="2"/>
  <c r="O77" i="2"/>
  <c r="L81" i="2"/>
  <c r="L83" i="2"/>
  <c r="O87" i="2"/>
  <c r="O90" i="2"/>
  <c r="L91" i="2"/>
  <c r="N91" i="2"/>
  <c r="P92" i="2"/>
  <c r="M93" i="2"/>
  <c r="M95" i="2"/>
  <c r="L98" i="2"/>
  <c r="L100" i="2"/>
  <c r="O102" i="2"/>
  <c r="N105" i="2"/>
  <c r="M105" i="2"/>
  <c r="L105" i="2"/>
  <c r="O108" i="2"/>
  <c r="N109" i="2"/>
  <c r="M109" i="2"/>
  <c r="L109" i="2"/>
  <c r="P114" i="2"/>
  <c r="O114" i="2"/>
  <c r="N117" i="2"/>
  <c r="M117" i="2"/>
  <c r="L117" i="2"/>
  <c r="O128" i="2"/>
  <c r="N129" i="2"/>
  <c r="M129" i="2"/>
  <c r="L129" i="2"/>
  <c r="P134" i="2"/>
  <c r="O134" i="2"/>
  <c r="N143" i="2"/>
  <c r="M143" i="2"/>
  <c r="L143" i="2"/>
  <c r="P148" i="2"/>
  <c r="O148" i="2"/>
  <c r="N151" i="2"/>
  <c r="M151" i="2"/>
  <c r="L151" i="2"/>
  <c r="I204" i="2"/>
  <c r="J204" i="2" s="1"/>
  <c r="L204" i="2"/>
  <c r="I236" i="2"/>
  <c r="J236" i="2" s="1"/>
  <c r="L236" i="2"/>
  <c r="N259" i="2"/>
  <c r="M259" i="2"/>
  <c r="L259" i="2"/>
  <c r="M274" i="2"/>
  <c r="N274" i="2"/>
  <c r="L274" i="2"/>
  <c r="I317" i="2"/>
  <c r="J317" i="2" s="1"/>
  <c r="L317" i="2"/>
  <c r="N322" i="2"/>
  <c r="M322" i="2"/>
  <c r="L322" i="2"/>
  <c r="L8" i="2"/>
  <c r="M9" i="2"/>
  <c r="L11" i="2"/>
  <c r="L13" i="2"/>
  <c r="M16" i="2"/>
  <c r="M18" i="2"/>
  <c r="L21" i="2"/>
  <c r="L22" i="2"/>
  <c r="L23" i="2"/>
  <c r="M24" i="2"/>
  <c r="M29" i="2"/>
  <c r="L32" i="2"/>
  <c r="M33" i="2"/>
  <c r="N37" i="2"/>
  <c r="O38" i="2"/>
  <c r="N46" i="2"/>
  <c r="N47" i="2"/>
  <c r="O48" i="2"/>
  <c r="N56" i="2"/>
  <c r="N57" i="2"/>
  <c r="O58" i="2"/>
  <c r="L64" i="2"/>
  <c r="N71" i="2"/>
  <c r="N72" i="2"/>
  <c r="O73" i="2"/>
  <c r="O83" i="2"/>
  <c r="N84" i="2"/>
  <c r="L84" i="2"/>
  <c r="L86" i="2"/>
  <c r="N86" i="2"/>
  <c r="O100" i="2"/>
  <c r="N101" i="2"/>
  <c r="L101" i="2"/>
  <c r="L112" i="2"/>
  <c r="P120" i="2"/>
  <c r="O120" i="2"/>
  <c r="N123" i="2"/>
  <c r="M123" i="2"/>
  <c r="L123" i="2"/>
  <c r="L132" i="2"/>
  <c r="P140" i="2"/>
  <c r="O140" i="2"/>
  <c r="L146" i="2"/>
  <c r="P154" i="2"/>
  <c r="O154" i="2"/>
  <c r="N157" i="2"/>
  <c r="M157" i="2"/>
  <c r="L157" i="2"/>
  <c r="N163" i="2"/>
  <c r="M163" i="2"/>
  <c r="L163" i="2"/>
  <c r="P168" i="2"/>
  <c r="O168" i="2"/>
  <c r="N171" i="2"/>
  <c r="M171" i="2"/>
  <c r="L171" i="2"/>
  <c r="L185" i="2"/>
  <c r="L184" i="2" s="1"/>
  <c r="O190" i="2"/>
  <c r="P191" i="2"/>
  <c r="N206" i="2"/>
  <c r="M206" i="2"/>
  <c r="L206" i="2"/>
  <c r="I210" i="2"/>
  <c r="J210" i="2" s="1"/>
  <c r="L210" i="2"/>
  <c r="P248" i="2"/>
  <c r="O248" i="2"/>
  <c r="N251" i="2"/>
  <c r="M251" i="2"/>
  <c r="L251" i="2"/>
  <c r="O267" i="2"/>
  <c r="I11" i="2"/>
  <c r="J11" i="2" s="1"/>
  <c r="I13" i="2"/>
  <c r="J13" i="2" s="1"/>
  <c r="I21" i="2"/>
  <c r="I22" i="2"/>
  <c r="J22" i="2" s="1"/>
  <c r="J33" i="2"/>
  <c r="P38" i="2"/>
  <c r="L39" i="2"/>
  <c r="M41" i="2"/>
  <c r="M45" i="2"/>
  <c r="P48" i="2"/>
  <c r="L49" i="2"/>
  <c r="N50" i="2"/>
  <c r="M55" i="2"/>
  <c r="P58" i="2"/>
  <c r="L59" i="2"/>
  <c r="L62" i="2"/>
  <c r="L60" i="2" s="1"/>
  <c r="M63" i="2"/>
  <c r="N67" i="2"/>
  <c r="M70" i="2"/>
  <c r="P73" i="2"/>
  <c r="L74" i="2"/>
  <c r="N75" i="2"/>
  <c r="L77" i="2"/>
  <c r="O79" i="2"/>
  <c r="N80" i="2"/>
  <c r="L80" i="2"/>
  <c r="O81" i="2"/>
  <c r="L82" i="2"/>
  <c r="N82" i="2"/>
  <c r="P83" i="2"/>
  <c r="M84" i="2"/>
  <c r="P85" i="2"/>
  <c r="M86" i="2"/>
  <c r="L90" i="2"/>
  <c r="L92" i="2"/>
  <c r="O96" i="2"/>
  <c r="N97" i="2"/>
  <c r="L97" i="2"/>
  <c r="O98" i="2"/>
  <c r="L99" i="2"/>
  <c r="N99" i="2"/>
  <c r="P100" i="2"/>
  <c r="M101" i="2"/>
  <c r="P110" i="2"/>
  <c r="O110" i="2"/>
  <c r="O112" i="2"/>
  <c r="N113" i="2"/>
  <c r="M113" i="2"/>
  <c r="L113" i="2"/>
  <c r="P130" i="2"/>
  <c r="O130" i="2"/>
  <c r="O132" i="2"/>
  <c r="N133" i="2"/>
  <c r="M133" i="2"/>
  <c r="L133" i="2"/>
  <c r="L138" i="2"/>
  <c r="P144" i="2"/>
  <c r="O144" i="2"/>
  <c r="O146" i="2"/>
  <c r="N147" i="2"/>
  <c r="M147" i="2"/>
  <c r="L147" i="2"/>
  <c r="P152" i="2"/>
  <c r="O152" i="2"/>
  <c r="L160" i="2"/>
  <c r="L166" i="2"/>
  <c r="O174" i="2"/>
  <c r="O192" i="2"/>
  <c r="P192" i="2"/>
  <c r="L194" i="2"/>
  <c r="O203" i="2"/>
  <c r="P203" i="2"/>
  <c r="P207" i="2"/>
  <c r="O207" i="2"/>
  <c r="I232" i="2"/>
  <c r="J232" i="2" s="1"/>
  <c r="L232" i="2"/>
  <c r="P286" i="2"/>
  <c r="O286" i="2"/>
  <c r="N103" i="2"/>
  <c r="N111" i="2"/>
  <c r="N115" i="2"/>
  <c r="N121" i="2"/>
  <c r="N125" i="2"/>
  <c r="N127" i="2"/>
  <c r="N131" i="2"/>
  <c r="N137" i="2"/>
  <c r="N145" i="2"/>
  <c r="N149" i="2"/>
  <c r="N155" i="2"/>
  <c r="N159" i="2"/>
  <c r="N165" i="2"/>
  <c r="N169" i="2"/>
  <c r="M172" i="2"/>
  <c r="O178" i="2"/>
  <c r="M182" i="2"/>
  <c r="M189" i="2"/>
  <c r="O195" i="2"/>
  <c r="O199" i="2"/>
  <c r="M201" i="2"/>
  <c r="L201" i="2"/>
  <c r="P202" i="2"/>
  <c r="O202" i="2"/>
  <c r="L203" i="2"/>
  <c r="N204" i="2"/>
  <c r="M204" i="2"/>
  <c r="O212" i="2"/>
  <c r="N213" i="2"/>
  <c r="M213" i="2"/>
  <c r="L213" i="2"/>
  <c r="L218" i="2"/>
  <c r="O222" i="2"/>
  <c r="N223" i="2"/>
  <c r="M223" i="2"/>
  <c r="L223" i="2"/>
  <c r="P228" i="2"/>
  <c r="O228" i="2"/>
  <c r="O230" i="2"/>
  <c r="P238" i="2"/>
  <c r="O238" i="2"/>
  <c r="L242" i="2"/>
  <c r="L246" i="2"/>
  <c r="L254" i="2"/>
  <c r="L262" i="2"/>
  <c r="I266" i="2"/>
  <c r="J266" i="2" s="1"/>
  <c r="L266" i="2"/>
  <c r="N269" i="2"/>
  <c r="M269" i="2"/>
  <c r="L269" i="2"/>
  <c r="L275" i="2"/>
  <c r="N275" i="2"/>
  <c r="M275" i="2"/>
  <c r="O293" i="2"/>
  <c r="P293" i="2"/>
  <c r="L102" i="2"/>
  <c r="L110" i="2"/>
  <c r="L114" i="2"/>
  <c r="L118" i="2"/>
  <c r="L120" i="2"/>
  <c r="L124" i="2"/>
  <c r="L130" i="2"/>
  <c r="L134" i="2"/>
  <c r="L136" i="2"/>
  <c r="L140" i="2"/>
  <c r="L144" i="2"/>
  <c r="L148" i="2"/>
  <c r="L152" i="2"/>
  <c r="L154" i="2"/>
  <c r="L158" i="2"/>
  <c r="L164" i="2"/>
  <c r="L168" i="2"/>
  <c r="L175" i="2"/>
  <c r="O177" i="2"/>
  <c r="O185" i="2"/>
  <c r="O184" i="2" s="1"/>
  <c r="L192" i="2"/>
  <c r="O194" i="2"/>
  <c r="N200" i="2"/>
  <c r="M200" i="2"/>
  <c r="P216" i="2"/>
  <c r="O216" i="2"/>
  <c r="N243" i="2"/>
  <c r="M243" i="2"/>
  <c r="L243" i="2"/>
  <c r="N247" i="2"/>
  <c r="M247" i="2"/>
  <c r="L247" i="2"/>
  <c r="P252" i="2"/>
  <c r="O252" i="2"/>
  <c r="N255" i="2"/>
  <c r="M255" i="2"/>
  <c r="L255" i="2"/>
  <c r="L261" i="2"/>
  <c r="N261" i="2"/>
  <c r="M261" i="2"/>
  <c r="O268" i="2"/>
  <c r="P268" i="2"/>
  <c r="I311" i="2"/>
  <c r="J311" i="2" s="1"/>
  <c r="L311" i="2"/>
  <c r="P319" i="2"/>
  <c r="O319" i="2"/>
  <c r="O321" i="2"/>
  <c r="P321" i="2"/>
  <c r="O327" i="2"/>
  <c r="P327" i="2"/>
  <c r="L173" i="2"/>
  <c r="M174" i="2"/>
  <c r="P177" i="2"/>
  <c r="L178" i="2"/>
  <c r="P185" i="2"/>
  <c r="L190" i="2"/>
  <c r="M191" i="2"/>
  <c r="P194" i="2"/>
  <c r="L195" i="2"/>
  <c r="L200" i="2"/>
  <c r="O201" i="2"/>
  <c r="M207" i="2"/>
  <c r="L207" i="2"/>
  <c r="P208" i="2"/>
  <c r="O208" i="2"/>
  <c r="O210" i="2"/>
  <c r="P214" i="2"/>
  <c r="O214" i="2"/>
  <c r="P224" i="2"/>
  <c r="O224" i="2"/>
  <c r="O226" i="2"/>
  <c r="N227" i="2"/>
  <c r="M227" i="2"/>
  <c r="L227" i="2"/>
  <c r="O232" i="2"/>
  <c r="N233" i="2"/>
  <c r="M233" i="2"/>
  <c r="L233" i="2"/>
  <c r="O236" i="2"/>
  <c r="N237" i="2"/>
  <c r="M237" i="2"/>
  <c r="L237" i="2"/>
  <c r="P266" i="2"/>
  <c r="O266" i="2"/>
  <c r="M282" i="2"/>
  <c r="L282" i="2"/>
  <c r="N282" i="2"/>
  <c r="N294" i="2"/>
  <c r="M294" i="2"/>
  <c r="L294" i="2"/>
  <c r="N209" i="2"/>
  <c r="N217" i="2"/>
  <c r="N221" i="2"/>
  <c r="N225" i="2"/>
  <c r="N229" i="2"/>
  <c r="N239" i="2"/>
  <c r="N241" i="2"/>
  <c r="N249" i="2"/>
  <c r="N253" i="2"/>
  <c r="N257" i="2"/>
  <c r="O263" i="2"/>
  <c r="M265" i="2"/>
  <c r="N270" i="2"/>
  <c r="N271" i="2"/>
  <c r="O277" i="2"/>
  <c r="M278" i="2"/>
  <c r="L278" i="2"/>
  <c r="N285" i="2"/>
  <c r="M285" i="2"/>
  <c r="P289" i="2"/>
  <c r="O289" i="2"/>
  <c r="L293" i="2"/>
  <c r="P301" i="2"/>
  <c r="O301" i="2"/>
  <c r="P309" i="2"/>
  <c r="O309" i="2"/>
  <c r="O311" i="2"/>
  <c r="P315" i="2"/>
  <c r="O317" i="2"/>
  <c r="N318" i="2"/>
  <c r="M318" i="2"/>
  <c r="L318" i="2"/>
  <c r="L321" i="2"/>
  <c r="P325" i="2"/>
  <c r="O325" i="2"/>
  <c r="P335" i="2"/>
  <c r="O335" i="2"/>
  <c r="L341" i="2"/>
  <c r="I341" i="2"/>
  <c r="J341" i="2" s="1"/>
  <c r="L214" i="2"/>
  <c r="L216" i="2"/>
  <c r="L224" i="2"/>
  <c r="L228" i="2"/>
  <c r="L238" i="2"/>
  <c r="L248" i="2"/>
  <c r="L252" i="2"/>
  <c r="L256" i="2"/>
  <c r="O262" i="2"/>
  <c r="O265" i="2"/>
  <c r="O276" i="2"/>
  <c r="N278" i="2"/>
  <c r="N281" i="2"/>
  <c r="M281" i="2"/>
  <c r="L285" i="2"/>
  <c r="N288" i="2"/>
  <c r="M288" i="2"/>
  <c r="L288" i="2"/>
  <c r="N300" i="2"/>
  <c r="M300" i="2"/>
  <c r="L300" i="2"/>
  <c r="P305" i="2"/>
  <c r="O305" i="2"/>
  <c r="N308" i="2"/>
  <c r="M308" i="2"/>
  <c r="L308" i="2"/>
  <c r="N314" i="2"/>
  <c r="M314" i="2"/>
  <c r="L314" i="2"/>
  <c r="P326" i="2"/>
  <c r="O326" i="2"/>
  <c r="P336" i="2"/>
  <c r="O336" i="2"/>
  <c r="P339" i="2"/>
  <c r="O339" i="2"/>
  <c r="P262" i="2"/>
  <c r="L263" i="2"/>
  <c r="M286" i="2"/>
  <c r="L286" i="2"/>
  <c r="N304" i="2"/>
  <c r="M304" i="2"/>
  <c r="L304" i="2"/>
  <c r="I325" i="2"/>
  <c r="J325" i="2" s="1"/>
  <c r="L325" i="2"/>
  <c r="N328" i="2"/>
  <c r="M328" i="2"/>
  <c r="L328" i="2"/>
  <c r="I335" i="2"/>
  <c r="J335" i="2" s="1"/>
  <c r="L335" i="2"/>
  <c r="N342" i="2"/>
  <c r="M342" i="2"/>
  <c r="L342" i="2"/>
  <c r="N350" i="2"/>
  <c r="M350" i="2"/>
  <c r="L350" i="2"/>
  <c r="M293" i="2"/>
  <c r="M299" i="2"/>
  <c r="M307" i="2"/>
  <c r="M311" i="2"/>
  <c r="M313" i="2"/>
  <c r="M317" i="2"/>
  <c r="M321" i="2"/>
  <c r="M324" i="2"/>
  <c r="N329" i="2"/>
  <c r="N330" i="2"/>
  <c r="O331" i="2"/>
  <c r="L333" i="2"/>
  <c r="M334" i="2"/>
  <c r="N338" i="2"/>
  <c r="M338" i="2"/>
  <c r="O341" i="2"/>
  <c r="P343" i="2"/>
  <c r="O343" i="2"/>
  <c r="M373" i="2"/>
  <c r="L373" i="2"/>
  <c r="N373" i="2"/>
  <c r="O324" i="2"/>
  <c r="P331" i="2"/>
  <c r="O334" i="2"/>
  <c r="O337" i="2"/>
  <c r="L338" i="2"/>
  <c r="N346" i="2"/>
  <c r="M346" i="2"/>
  <c r="L346" i="2"/>
  <c r="P364" i="2"/>
  <c r="O364" i="2"/>
  <c r="P374" i="2"/>
  <c r="O374" i="2"/>
  <c r="M339" i="2"/>
  <c r="L339" i="2"/>
  <c r="P340" i="2"/>
  <c r="O340" i="2"/>
  <c r="O345" i="2"/>
  <c r="N348" i="2"/>
  <c r="M348" i="2"/>
  <c r="L348" i="2"/>
  <c r="L347" i="2" s="1"/>
  <c r="L357" i="2"/>
  <c r="N382" i="2"/>
  <c r="M382" i="2"/>
  <c r="M395" i="2"/>
  <c r="L395" i="2"/>
  <c r="P403" i="2"/>
  <c r="O403" i="2"/>
  <c r="O358" i="2"/>
  <c r="M367" i="2"/>
  <c r="L367" i="2"/>
  <c r="P368" i="2"/>
  <c r="N376" i="2"/>
  <c r="M376" i="2"/>
  <c r="O377" i="2"/>
  <c r="I381" i="2"/>
  <c r="J381" i="2" s="1"/>
  <c r="O381" i="2"/>
  <c r="L382" i="2"/>
  <c r="M387" i="2"/>
  <c r="L387" i="2"/>
  <c r="M389" i="2"/>
  <c r="L389" i="2"/>
  <c r="L388" i="2" s="1"/>
  <c r="P390" i="2"/>
  <c r="O390" i="2"/>
  <c r="N395" i="2"/>
  <c r="N398" i="2"/>
  <c r="M398" i="2"/>
  <c r="L398" i="2"/>
  <c r="L343" i="2"/>
  <c r="L351" i="2"/>
  <c r="L365" i="2"/>
  <c r="N367" i="2"/>
  <c r="N372" i="2"/>
  <c r="M372" i="2"/>
  <c r="O375" i="2"/>
  <c r="L376" i="2"/>
  <c r="M383" i="2"/>
  <c r="L383" i="2"/>
  <c r="O384" i="2"/>
  <c r="N387" i="2"/>
  <c r="N389" i="2"/>
  <c r="N394" i="2"/>
  <c r="M394" i="2"/>
  <c r="O397" i="2"/>
  <c r="P401" i="2"/>
  <c r="O401" i="2"/>
  <c r="N351" i="2"/>
  <c r="N352" i="2"/>
  <c r="O353" i="2"/>
  <c r="L358" i="2"/>
  <c r="N359" i="2"/>
  <c r="N360" i="2"/>
  <c r="O361" i="2"/>
  <c r="L363" i="2"/>
  <c r="M364" i="2"/>
  <c r="N366" i="2"/>
  <c r="M366" i="2"/>
  <c r="O369" i="2"/>
  <c r="O371" i="2"/>
  <c r="L372" i="2"/>
  <c r="M377" i="2"/>
  <c r="L377" i="2"/>
  <c r="P378" i="2"/>
  <c r="O378" i="2"/>
  <c r="N383" i="2"/>
  <c r="N386" i="2"/>
  <c r="M386" i="2"/>
  <c r="O391" i="2"/>
  <c r="O393" i="2"/>
  <c r="L394" i="2"/>
  <c r="P399" i="2"/>
  <c r="O399" i="2"/>
  <c r="N402" i="2"/>
  <c r="I403" i="2"/>
  <c r="J403" i="2" s="1"/>
  <c r="M403" i="2"/>
  <c r="M405" i="2"/>
  <c r="L399" i="2"/>
  <c r="L401" i="2"/>
  <c r="L400" i="2" s="1"/>
  <c r="N405" i="2"/>
  <c r="L379" i="2" l="1"/>
  <c r="L287" i="2"/>
  <c r="P250" i="2"/>
  <c r="O344" i="2"/>
  <c r="O284" i="2"/>
  <c r="O118" i="2"/>
  <c r="P94" i="2"/>
  <c r="L43" i="2"/>
  <c r="L42" i="2" s="1"/>
  <c r="L40" i="2" s="1"/>
  <c r="O116" i="2"/>
  <c r="L51" i="2"/>
  <c r="O32" i="2"/>
  <c r="R20" i="2"/>
  <c r="O11" i="2"/>
  <c r="R5" i="2"/>
  <c r="L280" i="2"/>
  <c r="L279" i="2" s="1"/>
  <c r="O380" i="2"/>
  <c r="O333" i="2"/>
  <c r="L176" i="2"/>
  <c r="P357" i="2"/>
  <c r="O396" i="2"/>
  <c r="O363" i="2"/>
  <c r="O295" i="2"/>
  <c r="O272" i="2"/>
  <c r="O256" i="2"/>
  <c r="L392" i="2"/>
  <c r="P173" i="2"/>
  <c r="L66" i="2"/>
  <c r="L31" i="2"/>
  <c r="O150" i="2"/>
  <c r="O89" i="2"/>
  <c r="O62" i="2"/>
  <c r="O22" i="2"/>
  <c r="P25" i="2"/>
  <c r="P53" i="2"/>
  <c r="O53" i="2"/>
  <c r="L126" i="2"/>
  <c r="O254" i="2"/>
  <c r="P254" i="2"/>
  <c r="O242" i="2"/>
  <c r="P242" i="2"/>
  <c r="O166" i="2"/>
  <c r="P166" i="2"/>
  <c r="O186" i="2"/>
  <c r="L291" i="2"/>
  <c r="L260" i="2"/>
  <c r="O104" i="2"/>
  <c r="O136" i="2"/>
  <c r="O298" i="2"/>
  <c r="P298" i="2"/>
  <c r="P196" i="2"/>
  <c r="O196" i="2"/>
  <c r="O193" i="2" s="1"/>
  <c r="O138" i="2"/>
  <c r="P138" i="2"/>
  <c r="L240" i="2"/>
  <c r="L220" i="2"/>
  <c r="L193" i="2"/>
  <c r="L107" i="2"/>
  <c r="O258" i="2"/>
  <c r="P258" i="2"/>
  <c r="O306" i="2"/>
  <c r="P306" i="2"/>
  <c r="O170" i="2"/>
  <c r="P170" i="2"/>
  <c r="P68" i="2"/>
  <c r="O68" i="2"/>
  <c r="L370" i="2"/>
  <c r="L323" i="2"/>
  <c r="L198" i="2"/>
  <c r="L186" i="2"/>
  <c r="L264" i="2"/>
  <c r="L245" i="2"/>
  <c r="L244" i="2" s="1"/>
  <c r="L211" i="2"/>
  <c r="L78" i="2"/>
  <c r="L312" i="2"/>
  <c r="O13" i="2"/>
  <c r="O365" i="2"/>
  <c r="P365" i="2"/>
  <c r="O316" i="2"/>
  <c r="P316" i="2"/>
  <c r="O122" i="2"/>
  <c r="P122" i="2"/>
  <c r="P179" i="2"/>
  <c r="O179" i="2"/>
  <c r="O176" i="2" s="1"/>
  <c r="O156" i="2"/>
  <c r="P156" i="2"/>
  <c r="T20" i="2"/>
  <c r="T408" i="2" s="1"/>
  <c r="E424" i="2" s="1"/>
  <c r="C16" i="1"/>
  <c r="L356" i="2"/>
  <c r="L355" i="2" s="1"/>
  <c r="P329" i="2"/>
  <c r="O329" i="2"/>
  <c r="P314" i="2"/>
  <c r="O314" i="2"/>
  <c r="P159" i="2"/>
  <c r="O159" i="2"/>
  <c r="P133" i="2"/>
  <c r="O133" i="2"/>
  <c r="P50" i="2"/>
  <c r="O50" i="2"/>
  <c r="L162" i="2"/>
  <c r="P17" i="2"/>
  <c r="O17" i="2"/>
  <c r="P383" i="2"/>
  <c r="O383" i="2"/>
  <c r="P352" i="2"/>
  <c r="O352" i="2"/>
  <c r="L332" i="2"/>
  <c r="L349" i="2"/>
  <c r="P304" i="2"/>
  <c r="O304" i="2"/>
  <c r="P300" i="2"/>
  <c r="O300" i="2"/>
  <c r="O297" i="2" s="1"/>
  <c r="P278" i="2"/>
  <c r="O278" i="2"/>
  <c r="O285" i="2"/>
  <c r="P285" i="2"/>
  <c r="P241" i="2"/>
  <c r="O241" i="2"/>
  <c r="P221" i="2"/>
  <c r="O221" i="2"/>
  <c r="P155" i="2"/>
  <c r="O155" i="2"/>
  <c r="P131" i="2"/>
  <c r="O131" i="2"/>
  <c r="P115" i="2"/>
  <c r="O115" i="2"/>
  <c r="P147" i="2"/>
  <c r="O147" i="2"/>
  <c r="L88" i="2"/>
  <c r="P75" i="2"/>
  <c r="O75" i="2"/>
  <c r="P206" i="2"/>
  <c r="O206" i="2"/>
  <c r="O171" i="2"/>
  <c r="P171" i="2"/>
  <c r="P157" i="2"/>
  <c r="O157" i="2"/>
  <c r="P86" i="2"/>
  <c r="O86" i="2"/>
  <c r="L20" i="2"/>
  <c r="P129" i="2"/>
  <c r="O129" i="2"/>
  <c r="P117" i="2"/>
  <c r="O117" i="2"/>
  <c r="P91" i="2"/>
  <c r="O91" i="2"/>
  <c r="O60" i="2"/>
  <c r="P161" i="2"/>
  <c r="O161" i="2"/>
  <c r="P167" i="2"/>
  <c r="O167" i="2"/>
  <c r="P93" i="2"/>
  <c r="O93" i="2"/>
  <c r="C17" i="1"/>
  <c r="C23" i="1" s="1"/>
  <c r="C24" i="1" s="1"/>
  <c r="R31" i="2"/>
  <c r="R30" i="2" s="1"/>
  <c r="P360" i="2"/>
  <c r="O360" i="2"/>
  <c r="O376" i="2"/>
  <c r="P376" i="2"/>
  <c r="P373" i="2"/>
  <c r="O373" i="2"/>
  <c r="P249" i="2"/>
  <c r="O249" i="2"/>
  <c r="P243" i="2"/>
  <c r="O243" i="2"/>
  <c r="P113" i="2"/>
  <c r="O113" i="2"/>
  <c r="O71" i="2"/>
  <c r="P71" i="2"/>
  <c r="O56" i="2"/>
  <c r="P56" i="2"/>
  <c r="P143" i="2"/>
  <c r="O143" i="2"/>
  <c r="P26" i="2"/>
  <c r="O26" i="2"/>
  <c r="P10" i="2"/>
  <c r="O10" i="2"/>
  <c r="O14" i="2"/>
  <c r="P14" i="2"/>
  <c r="P359" i="2"/>
  <c r="O359" i="2"/>
  <c r="P387" i="2"/>
  <c r="O387" i="2"/>
  <c r="P372" i="2"/>
  <c r="O372" i="2"/>
  <c r="P367" i="2"/>
  <c r="O367" i="2"/>
  <c r="P398" i="2"/>
  <c r="O398" i="2"/>
  <c r="P382" i="2"/>
  <c r="O382" i="2"/>
  <c r="P318" i="2"/>
  <c r="O318" i="2"/>
  <c r="P271" i="2"/>
  <c r="O271" i="2"/>
  <c r="P257" i="2"/>
  <c r="O257" i="2"/>
  <c r="P239" i="2"/>
  <c r="O239" i="2"/>
  <c r="O235" i="2" s="1"/>
  <c r="P217" i="2"/>
  <c r="O217" i="2"/>
  <c r="O215" i="2" s="1"/>
  <c r="P294" i="2"/>
  <c r="O294" i="2"/>
  <c r="O291" i="2" s="1"/>
  <c r="P237" i="2"/>
  <c r="O237" i="2"/>
  <c r="P233" i="2"/>
  <c r="O233" i="2"/>
  <c r="O231" i="2" s="1"/>
  <c r="P227" i="2"/>
  <c r="O227" i="2"/>
  <c r="L153" i="2"/>
  <c r="P223" i="2"/>
  <c r="O223" i="2"/>
  <c r="O204" i="2"/>
  <c r="P204" i="2"/>
  <c r="P169" i="2"/>
  <c r="O169" i="2"/>
  <c r="P149" i="2"/>
  <c r="O149" i="2"/>
  <c r="P127" i="2"/>
  <c r="O127" i="2"/>
  <c r="P111" i="2"/>
  <c r="O111" i="2"/>
  <c r="L231" i="2"/>
  <c r="P99" i="2"/>
  <c r="O99" i="2"/>
  <c r="P97" i="2"/>
  <c r="O97" i="2"/>
  <c r="P82" i="2"/>
  <c r="O82" i="2"/>
  <c r="P80" i="2"/>
  <c r="O80" i="2"/>
  <c r="P67" i="2"/>
  <c r="O67" i="2"/>
  <c r="I20" i="2"/>
  <c r="J20" i="2" s="1"/>
  <c r="J21" i="2"/>
  <c r="P251" i="2"/>
  <c r="O251" i="2"/>
  <c r="P163" i="2"/>
  <c r="O163" i="2"/>
  <c r="O162" i="2" s="1"/>
  <c r="P123" i="2"/>
  <c r="O123" i="2"/>
  <c r="P47" i="2"/>
  <c r="O47" i="2"/>
  <c r="P37" i="2"/>
  <c r="O37" i="2"/>
  <c r="O35" i="2" s="1"/>
  <c r="L235" i="2"/>
  <c r="L234" i="2" s="1"/>
  <c r="P151" i="2"/>
  <c r="O151" i="2"/>
  <c r="L142" i="2"/>
  <c r="P76" i="2"/>
  <c r="O76" i="2"/>
  <c r="P15" i="2"/>
  <c r="O15" i="2"/>
  <c r="P139" i="2"/>
  <c r="O139" i="2"/>
  <c r="P95" i="2"/>
  <c r="O95" i="2"/>
  <c r="O34" i="2"/>
  <c r="O31" i="2" s="1"/>
  <c r="O30" i="2" s="1"/>
  <c r="P34" i="2"/>
  <c r="J31" i="2"/>
  <c r="I30" i="2"/>
  <c r="J30" i="2" s="1"/>
  <c r="L5" i="2"/>
  <c r="P7" i="2"/>
  <c r="O7" i="2"/>
  <c r="P386" i="2"/>
  <c r="O386" i="2"/>
  <c r="P366" i="2"/>
  <c r="O366" i="2"/>
  <c r="P389" i="2"/>
  <c r="O389" i="2"/>
  <c r="O388" i="2" s="1"/>
  <c r="P308" i="2"/>
  <c r="O308" i="2"/>
  <c r="P288" i="2"/>
  <c r="O288" i="2"/>
  <c r="O287" i="2" s="1"/>
  <c r="P281" i="2"/>
  <c r="O281" i="2"/>
  <c r="P225" i="2"/>
  <c r="O225" i="2"/>
  <c r="P247" i="2"/>
  <c r="O247" i="2"/>
  <c r="P200" i="2"/>
  <c r="O200" i="2"/>
  <c r="O198" i="2" s="1"/>
  <c r="P137" i="2"/>
  <c r="O137" i="2"/>
  <c r="P121" i="2"/>
  <c r="O121" i="2"/>
  <c r="P84" i="2"/>
  <c r="O84" i="2"/>
  <c r="O6" i="2"/>
  <c r="P6" i="2"/>
  <c r="P402" i="2"/>
  <c r="O402" i="2"/>
  <c r="P351" i="2"/>
  <c r="O351" i="2"/>
  <c r="P346" i="2"/>
  <c r="O346" i="2"/>
  <c r="P342" i="2"/>
  <c r="O342" i="2"/>
  <c r="P405" i="2"/>
  <c r="O405" i="2"/>
  <c r="O404" i="2" s="1"/>
  <c r="O400" i="2"/>
  <c r="P394" i="2"/>
  <c r="O394" i="2"/>
  <c r="P395" i="2"/>
  <c r="O395" i="2"/>
  <c r="P348" i="2"/>
  <c r="O348" i="2"/>
  <c r="O347" i="2" s="1"/>
  <c r="O338" i="2"/>
  <c r="P338" i="2"/>
  <c r="P330" i="2"/>
  <c r="O330" i="2"/>
  <c r="O323" i="2" s="1"/>
  <c r="P350" i="2"/>
  <c r="O350" i="2"/>
  <c r="O328" i="2"/>
  <c r="P328" i="2"/>
  <c r="L303" i="2"/>
  <c r="L215" i="2"/>
  <c r="P270" i="2"/>
  <c r="O270" i="2"/>
  <c r="P253" i="2"/>
  <c r="O253" i="2"/>
  <c r="P229" i="2"/>
  <c r="O229" i="2"/>
  <c r="P209" i="2"/>
  <c r="O209" i="2"/>
  <c r="P282" i="2"/>
  <c r="O282" i="2"/>
  <c r="P261" i="2"/>
  <c r="O261" i="2"/>
  <c r="O260" i="2" s="1"/>
  <c r="P255" i="2"/>
  <c r="O255" i="2"/>
  <c r="L135" i="2"/>
  <c r="L119" i="2"/>
  <c r="P275" i="2"/>
  <c r="O275" i="2"/>
  <c r="O269" i="2"/>
  <c r="O264" i="2" s="1"/>
  <c r="P269" i="2"/>
  <c r="P213" i="2"/>
  <c r="O213" i="2"/>
  <c r="O211" i="2" s="1"/>
  <c r="P165" i="2"/>
  <c r="O165" i="2"/>
  <c r="P145" i="2"/>
  <c r="O145" i="2"/>
  <c r="P125" i="2"/>
  <c r="O125" i="2"/>
  <c r="P103" i="2"/>
  <c r="O103" i="2"/>
  <c r="L205" i="2"/>
  <c r="L197" i="2" s="1"/>
  <c r="P101" i="2"/>
  <c r="O101" i="2"/>
  <c r="P72" i="2"/>
  <c r="O72" i="2"/>
  <c r="P57" i="2"/>
  <c r="O57" i="2"/>
  <c r="O46" i="2"/>
  <c r="P46" i="2"/>
  <c r="P322" i="2"/>
  <c r="O322" i="2"/>
  <c r="O274" i="2"/>
  <c r="P274" i="2"/>
  <c r="P259" i="2"/>
  <c r="O259" i="2"/>
  <c r="P109" i="2"/>
  <c r="O109" i="2"/>
  <c r="O107" i="2" s="1"/>
  <c r="P105" i="2"/>
  <c r="O105" i="2"/>
  <c r="P27" i="2"/>
  <c r="O27" i="2"/>
  <c r="V20" i="2"/>
  <c r="V408" i="2" s="1"/>
  <c r="E425" i="2" s="1"/>
  <c r="J6" i="2"/>
  <c r="I5" i="2"/>
  <c r="L35" i="2"/>
  <c r="R408" i="2" l="1"/>
  <c r="E423" i="2" s="1"/>
  <c r="L219" i="2"/>
  <c r="O183" i="2"/>
  <c r="O43" i="2"/>
  <c r="O42" i="2" s="1"/>
  <c r="L30" i="2"/>
  <c r="O119" i="2"/>
  <c r="O349" i="2"/>
  <c r="O135" i="2"/>
  <c r="O126" i="2"/>
  <c r="O88" i="2"/>
  <c r="O153" i="2"/>
  <c r="L65" i="2"/>
  <c r="L183" i="2"/>
  <c r="L302" i="2"/>
  <c r="O332" i="2"/>
  <c r="O379" i="2"/>
  <c r="O392" i="2"/>
  <c r="O20" i="2"/>
  <c r="O78" i="2"/>
  <c r="O370" i="2"/>
  <c r="O356" i="2"/>
  <c r="E417" i="2"/>
  <c r="E418" i="2" s="1"/>
  <c r="L141" i="2"/>
  <c r="L106" i="2" s="1"/>
  <c r="L408" i="2" s="1"/>
  <c r="O51" i="2"/>
  <c r="O220" i="2"/>
  <c r="O219" i="2" s="1"/>
  <c r="O312" i="2"/>
  <c r="C18" i="1"/>
  <c r="O5" i="2"/>
  <c r="O245" i="2"/>
  <c r="O280" i="2"/>
  <c r="O279" i="2" s="1"/>
  <c r="O142" i="2"/>
  <c r="O141" i="2" s="1"/>
  <c r="O106" i="2" s="1"/>
  <c r="O205" i="2"/>
  <c r="O197" i="2" s="1"/>
  <c r="I408" i="2"/>
  <c r="H2" i="2" s="1"/>
  <c r="J5" i="2"/>
  <c r="O66" i="2"/>
  <c r="O65" i="2" s="1"/>
  <c r="O240" i="2"/>
  <c r="O234" i="2" s="1"/>
  <c r="O303" i="2"/>
  <c r="O355" i="2" l="1"/>
  <c r="O244" i="2"/>
  <c r="O302" i="2"/>
  <c r="O408" i="2" s="1"/>
</calcChain>
</file>

<file path=xl/sharedStrings.xml><?xml version="1.0" encoding="utf-8"?>
<sst xmlns="http://schemas.openxmlformats.org/spreadsheetml/2006/main" count="1883" uniqueCount="1070">
  <si>
    <t>Orçamento tapume</t>
  </si>
  <si>
    <t>RESUMO TOTAL DA 1ª MEDIÇÃO</t>
  </si>
  <si>
    <t>Itens executados</t>
  </si>
  <si>
    <t>Itens compensação do tapume</t>
  </si>
  <si>
    <t>Total da 1ª MEDIÇÃO</t>
  </si>
  <si>
    <t>RESUMO COMPENSAÇÃO</t>
  </si>
  <si>
    <t>Valor devido</t>
  </si>
  <si>
    <t>Contratação de empresa especializada em construção civil, para executar os serviços de engenharia, com fornecimento de mão de obra e materiais, nos ambientes externos do Núcleo de Atendimento da Defensoria Pública do Maranhão (DPE/MA), no município de Pinheiro/MA.: Planilha de medição.</t>
  </si>
  <si>
    <t>Bancos</t>
  </si>
  <si>
    <t>B.D.I.</t>
  </si>
  <si>
    <t>Desconto</t>
  </si>
  <si>
    <t>Encargos Sociais</t>
  </si>
  <si>
    <t>RESUMO</t>
  </si>
  <si>
    <r>
      <rPr>
        <b/>
        <sz val="10"/>
        <color rgb="FF000000"/>
        <rFont val="Arial"/>
        <family val="2"/>
        <charset val="1"/>
      </rPr>
      <t>PERÍODO:</t>
    </r>
    <r>
      <rPr>
        <sz val="10"/>
        <color rgb="FF000000"/>
        <rFont val="Arial"/>
        <family val="2"/>
        <charset val="1"/>
      </rPr>
      <t>24/02/2023 A 25/03/2025</t>
    </r>
  </si>
  <si>
    <r>
      <rPr>
        <b/>
        <sz val="10"/>
        <color rgb="FF000000"/>
        <rFont val="Arial"/>
        <family val="2"/>
        <charset val="1"/>
      </rPr>
      <t>PERÍODO:</t>
    </r>
    <r>
      <rPr>
        <sz val="10"/>
        <color rgb="FF000000"/>
        <rFont val="Arial"/>
        <family val="2"/>
        <charset val="1"/>
      </rPr>
      <t xml:space="preserve"> 26/03/2025 A 28/04/2025</t>
    </r>
  </si>
  <si>
    <r>
      <rPr>
        <b/>
        <sz val="10"/>
        <rFont val="Arial"/>
        <family val="2"/>
        <charset val="1"/>
      </rPr>
      <t>PERÍODO:</t>
    </r>
    <r>
      <rPr>
        <sz val="10"/>
        <rFont val="Arial"/>
        <family val="2"/>
        <charset val="1"/>
      </rPr>
      <t xml:space="preserve"> 29/04/2025 A 24/06/2025</t>
    </r>
  </si>
  <si>
    <t>PERÍODO:</t>
  </si>
  <si>
    <t xml:space="preserve">SINAPI - 08/2024 - Maranhão
SBC - 10/2024 - Maranhão
ORSE - 06/2024 - Sergipe
</t>
  </si>
  <si>
    <t>Não Desonerado: 
Horista: 104,06%
Mensalista: 62,99%</t>
  </si>
  <si>
    <t>Orçamento Sintético</t>
  </si>
  <si>
    <t>ACUMULADO</t>
  </si>
  <si>
    <t>SALDO</t>
  </si>
  <si>
    <t>1A MEDIÇÃO</t>
  </si>
  <si>
    <t>2A MEDIÇÃO</t>
  </si>
  <si>
    <t>3A MEDIÇÃO</t>
  </si>
  <si>
    <t>4A MEDIÇÃO</t>
  </si>
  <si>
    <t>Item</t>
  </si>
  <si>
    <t>Código</t>
  </si>
  <si>
    <t>Banco</t>
  </si>
  <si>
    <t>Descrição</t>
  </si>
  <si>
    <t>Und</t>
  </si>
  <si>
    <t>Quant.</t>
  </si>
  <si>
    <t>Valor Unit</t>
  </si>
  <si>
    <t>Valor Unit com BDI</t>
  </si>
  <si>
    <t>Total com BDI</t>
  </si>
  <si>
    <t>Peso (%)</t>
  </si>
  <si>
    <t>%</t>
  </si>
  <si>
    <t>Total</t>
  </si>
  <si>
    <t xml:space="preserve"> 1 </t>
  </si>
  <si>
    <t>SERVIÇOS PRELIMINARES</t>
  </si>
  <si>
    <t xml:space="preserve"> 1.1 </t>
  </si>
  <si>
    <t xml:space="preserve"> 016580 </t>
  </si>
  <si>
    <t>SBC</t>
  </si>
  <si>
    <t>A R T TABELA B OBRA OU SERVICO DE ROTINA 6.000,01 ATE 7.500</t>
  </si>
  <si>
    <t>UN</t>
  </si>
  <si>
    <t xml:space="preserve"> 1.2 </t>
  </si>
  <si>
    <t xml:space="preserve"> 016511 </t>
  </si>
  <si>
    <t>R R T TABELA DO CAU</t>
  </si>
  <si>
    <t xml:space="preserve"> 1.3 </t>
  </si>
  <si>
    <t>A R T TABELA A DO CREA ACIMA DE 15000,01 - FISCALIZAÇÃO E PROJETOS COMPLEMENTARES - CONTRATANTE</t>
  </si>
  <si>
    <t xml:space="preserve"> 1.4 </t>
  </si>
  <si>
    <t xml:space="preserve"> DPEMA-0001 </t>
  </si>
  <si>
    <t>Próprio</t>
  </si>
  <si>
    <t>TAXAS E EMOLUMENTOS MUNICIPAIS DE OBRA (ALVARÁS, LICENÇAS, HABITE-SE, ETC)</t>
  </si>
  <si>
    <t>m²</t>
  </si>
  <si>
    <t xml:space="preserve"> 1.5 </t>
  </si>
  <si>
    <t xml:space="preserve"> 11397 </t>
  </si>
  <si>
    <t>ORSE</t>
  </si>
  <si>
    <t>Placa de obra em lona com impressão digital 1,50 x 2,00m, inclusive estrutura em metalon 20 x 20cm e escoramento, instalada - Rev 02 - 09/2021</t>
  </si>
  <si>
    <t>un</t>
  </si>
  <si>
    <t xml:space="preserve"> 1.6 </t>
  </si>
  <si>
    <t xml:space="preserve"> DPEMA-0002 </t>
  </si>
  <si>
    <t>LIGAÇÃO PREDIAL DE ÁGUA, PROVISÓRIA E DEFINITIVA, EM PISO, COM FORNECIMENTO DE MATERIAL, INCLUSIVE HIDRÔMETRO.</t>
  </si>
  <si>
    <t xml:space="preserve"> 1.7 </t>
  </si>
  <si>
    <t xml:space="preserve"> 99059 </t>
  </si>
  <si>
    <t>SINAPI</t>
  </si>
  <si>
    <t>LOCAÇÃO CONVENCIONAL DE OBRA, UTILIZANDO GABARITO DE TÁBUAS CORRIDAS PONTALETADAS A CADA 2,00M -  2 UTILIZAÇÕES. AF_03/2024</t>
  </si>
  <si>
    <t>M</t>
  </si>
  <si>
    <t xml:space="preserve"> 1.8 </t>
  </si>
  <si>
    <t xml:space="preserve"> 102607 </t>
  </si>
  <si>
    <t>CAIXA D´ÁGUA EM POLIETILENO, 1000 LITROS - FORNECIMENTO E INSTALAÇÃO. AF_06/2021</t>
  </si>
  <si>
    <t xml:space="preserve"> 1.9 </t>
  </si>
  <si>
    <t xml:space="preserve"> 3242 </t>
  </si>
  <si>
    <t>Remoção de poste de concreto armado seção circular ou duplo T - Rev. 01</t>
  </si>
  <si>
    <t xml:space="preserve"> 1.10 </t>
  </si>
  <si>
    <t xml:space="preserve"> COM- 09294347 </t>
  </si>
  <si>
    <t>Remoção de árvore, porte grande, com utilização de retro-escavadeira</t>
  </si>
  <si>
    <t xml:space="preserve"> 1.11 </t>
  </si>
  <si>
    <t xml:space="preserve"> 16 </t>
  </si>
  <si>
    <t>Demolição manual de piso cimentado sobre lastro de concreto - Rev 01</t>
  </si>
  <si>
    <t xml:space="preserve"> 1.12 </t>
  </si>
  <si>
    <t xml:space="preserve"> 97622 </t>
  </si>
  <si>
    <t>DEMOLIÇÃO DE ALVENARIA DE BLOCO FURADO, DE FORMA MANUAL, SEM REAPROVEITAMENTO. AF_09/2023</t>
  </si>
  <si>
    <t>m³</t>
  </si>
  <si>
    <t xml:space="preserve"> 1.13 </t>
  </si>
  <si>
    <t xml:space="preserve"> 25 </t>
  </si>
  <si>
    <t>Demolição de cerca - estacas de concreto com até 20 fios de arame farpado</t>
  </si>
  <si>
    <t>m</t>
  </si>
  <si>
    <t xml:space="preserve"> 1.14 </t>
  </si>
  <si>
    <t xml:space="preserve"> 13 </t>
  </si>
  <si>
    <t>Demolição de concreto manualmente</t>
  </si>
  <si>
    <t xml:space="preserve"> 2 </t>
  </si>
  <si>
    <t>ADMINISTRAÇÃO LOCAL</t>
  </si>
  <si>
    <t xml:space="preserve"> 2.1 </t>
  </si>
  <si>
    <t xml:space="preserve"> 4654 </t>
  </si>
  <si>
    <t>Locação de container - Almoxarifado sem banheiro - 6,00 x 2,40m - Rev 02_02/2022</t>
  </si>
  <si>
    <t>mês</t>
  </si>
  <si>
    <t xml:space="preserve"> 2.2 </t>
  </si>
  <si>
    <t xml:space="preserve"> 4656 </t>
  </si>
  <si>
    <t>Locação de container - Banheiro com chuveiros e vasos - 4,30 x 2,30m</t>
  </si>
  <si>
    <t xml:space="preserve"> 2.3 </t>
  </si>
  <si>
    <t xml:space="preserve"> 13042 </t>
  </si>
  <si>
    <t>Deslocamento de Equipe Tecnica (Engenheiro/Tecnico/Auxiliar/Motorista) por veículo - Rev 01</t>
  </si>
  <si>
    <t>km</t>
  </si>
  <si>
    <t xml:space="preserve"> 2.4 </t>
  </si>
  <si>
    <t xml:space="preserve"> 100319 </t>
  </si>
  <si>
    <t>ENGENHEIRO CIVIL JUNIOR COM ENCARGOS COMPLEMENTARES</t>
  </si>
  <si>
    <t>MES</t>
  </si>
  <si>
    <t xml:space="preserve"> 2.5 </t>
  </si>
  <si>
    <t xml:space="preserve"> 93572 </t>
  </si>
  <si>
    <t>ENCARREGADO GERAL DE OBRAS COM ENCARGOS COMPLEMENTARES</t>
  </si>
  <si>
    <t xml:space="preserve"> 2.6 </t>
  </si>
  <si>
    <t xml:space="preserve"> COM09294388 </t>
  </si>
  <si>
    <t>VIGIA NOTURNO</t>
  </si>
  <si>
    <t xml:space="preserve"> 2.7 </t>
  </si>
  <si>
    <t xml:space="preserve"> DPEMA-0004 </t>
  </si>
  <si>
    <t>PLOTAGEM EM FORMATO A3, PAPEL SUFITE, PRETO E BRANCO</t>
  </si>
  <si>
    <t xml:space="preserve"> 2.8 </t>
  </si>
  <si>
    <t xml:space="preserve"> DPEMA-0005 </t>
  </si>
  <si>
    <t>PLOTAGEM EM FORMATO A2, PAPEL SUFITE, PRETO E BRANCO</t>
  </si>
  <si>
    <t xml:space="preserve"> 2.9 </t>
  </si>
  <si>
    <t xml:space="preserve"> DPEMA-0006 </t>
  </si>
  <si>
    <t>PLOTAGEM EM FORMATO A1, PAPEL SUFITE, PRETO E BRANCO</t>
  </si>
  <si>
    <t xml:space="preserve"> 3 </t>
  </si>
  <si>
    <t>MOVIMENTAÇÃO DE TERRA</t>
  </si>
  <si>
    <t xml:space="preserve"> 3.1 </t>
  </si>
  <si>
    <t>SUPRESSÁO VEGETAL</t>
  </si>
  <si>
    <t xml:space="preserve"> 3.1.1 </t>
  </si>
  <si>
    <t xml:space="preserve"> 98525 </t>
  </si>
  <si>
    <t>LIMPEZA MECANIZADA DE CAMADA VEGETAL, VEGETAÇÃO E PEQUENAS ÁRVORES (DIÂMETRO DE TRONCO MENOR QUE 0,20 M), COM TRATOR DE ESTEIRAS. AF_03/2024</t>
  </si>
  <si>
    <t xml:space="preserve"> 3.1.2 </t>
  </si>
  <si>
    <t xml:space="preserve"> 72895 </t>
  </si>
  <si>
    <t>CARGA, MANOBRAS E DESCARGA DE MATERIAIS DIVERSOS, COM CAMINHAO BASCULANTE 6M3 (CARGA E DESCARGA MANUAIS)</t>
  </si>
  <si>
    <t xml:space="preserve"> 3.1.3 </t>
  </si>
  <si>
    <t xml:space="preserve"> 97914 </t>
  </si>
  <si>
    <t>TRANSPORTE COM CAMINHÃO BASCULANTE DE 6 M³, EM VIA URBANA PAVIMENTADA, DMT ATÉ 30 KM (UNIDADE: M3XKM). AF_07/2020</t>
  </si>
  <si>
    <t>M3XKM</t>
  </si>
  <si>
    <t xml:space="preserve"> 3.2 </t>
  </si>
  <si>
    <t>AQUISIÇÃO DE MATERIAL</t>
  </si>
  <si>
    <t xml:space="preserve"> 3.2.1 </t>
  </si>
  <si>
    <t xml:space="preserve"> 3.2.2 </t>
  </si>
  <si>
    <t xml:space="preserve"> DPEMA-0040 </t>
  </si>
  <si>
    <t>ATERRO, INCLUINDO CARGA E DESCARGA MECÂNICA DE SOLO</t>
  </si>
  <si>
    <t xml:space="preserve"> 3.2.3 </t>
  </si>
  <si>
    <t xml:space="preserve"> 2522 </t>
  </si>
  <si>
    <t>Compactação de aterros, com rolo vibratório pé de carneiro, a 100% do proctornormal</t>
  </si>
  <si>
    <t xml:space="preserve"> 3.2.4 </t>
  </si>
  <si>
    <t xml:space="preserve"> 2533 </t>
  </si>
  <si>
    <t>Espalhamento de material de 1ª categoria c/ trator esteira Cat - D-6 ou similar</t>
  </si>
  <si>
    <t xml:space="preserve"> 3.3 </t>
  </si>
  <si>
    <t>ATERRO COMPENSADO</t>
  </si>
  <si>
    <t xml:space="preserve"> 3.3.1 </t>
  </si>
  <si>
    <t xml:space="preserve"> 101134 </t>
  </si>
  <si>
    <t>ESCAVAÇÃO HORIZONTAL, INCLUINDO CARGA, DESCARGA E TRANSPORTE EM SOLO DE 1A CATEGORIA COM TRATOR DE ESTEIRAS (100HP/LÂMINA: 2,19M3) E CAMINHÃO BASCULANTE DE 10M3, DMT ATÉ 200M. AF_07/2020</t>
  </si>
  <si>
    <t xml:space="preserve"> 4 </t>
  </si>
  <si>
    <t>FUNDAÇÕES</t>
  </si>
  <si>
    <t xml:space="preserve"> 4.1 </t>
  </si>
  <si>
    <t>BLOCOS DE CONCRETO</t>
  </si>
  <si>
    <t xml:space="preserve"> 4.1.1 </t>
  </si>
  <si>
    <t xml:space="preserve"> 96523 </t>
  </si>
  <si>
    <t>ESCAVAÇÃO MANUAL PARA BLOCO DE COROAMENTO OU SAPATA (INCLUINDO ESCAVAÇÃO PARA COLOCAÇÃO DE FÔRMAS). AF_01/2024</t>
  </si>
  <si>
    <t xml:space="preserve"> 4.1.2 </t>
  </si>
  <si>
    <t xml:space="preserve"> 11447 </t>
  </si>
  <si>
    <t>Compactação manual com compactador a percussão sapinho, sem controle do grau de compactação</t>
  </si>
  <si>
    <t xml:space="preserve"> 4.1.3 </t>
  </si>
  <si>
    <t xml:space="preserve"> 2169 </t>
  </si>
  <si>
    <t>Lastro de concreto simples regularizado, fck=13,5 mpa,lançado e adensado</t>
  </si>
  <si>
    <t xml:space="preserve"> 4.1.4 </t>
  </si>
  <si>
    <t xml:space="preserve"> 104927 </t>
  </si>
  <si>
    <t>FABRICAÇÃO, MONTAGEM E DESMONTAGEM DE FÔRMA PARA SAPATA CORRIDA, EM MADEIRA SERRADA, E=25 MM, 4 UTILIZAÇÕES. AF_01/2024</t>
  </si>
  <si>
    <t xml:space="preserve"> 4.1.5 </t>
  </si>
  <si>
    <t xml:space="preserve"> 96556 </t>
  </si>
  <si>
    <t>CONCRETAGEM DE SAPATA, FCK 30 MPA, COM USO DE JERICA - LANÇAMENTO, ADENSAMENTO E ACABAMENTO. AF_01/2024</t>
  </si>
  <si>
    <t xml:space="preserve"> 4.1.6 </t>
  </si>
  <si>
    <t xml:space="preserve"> 96995 </t>
  </si>
  <si>
    <t>REATERRO MANUAL APILOADO COM SOQUETE. AF_10/2017</t>
  </si>
  <si>
    <t xml:space="preserve"> 4.1.7 </t>
  </si>
  <si>
    <t xml:space="preserve"> DPEMA-0122 </t>
  </si>
  <si>
    <t>FERRAGEM BLOCO DE FUNDAÇÃO nº 41</t>
  </si>
  <si>
    <t>UND</t>
  </si>
  <si>
    <t xml:space="preserve"> 4.2 </t>
  </si>
  <si>
    <t>EMBASAMENTO</t>
  </si>
  <si>
    <t xml:space="preserve"> 4.2.1 </t>
  </si>
  <si>
    <t xml:space="preserve"> 96526 </t>
  </si>
  <si>
    <t>ESCAVAÇÃO MANUAL PARA VIGA BALDRAME OU SAPATA CORRIDA (SEM ESCAVAÇÃO PARA COLOCAÇÃO DE FÔRMAS). AF_01/2024</t>
  </si>
  <si>
    <t xml:space="preserve"> 4.2.2 </t>
  </si>
  <si>
    <t xml:space="preserve"> 4.2.3 </t>
  </si>
  <si>
    <t xml:space="preserve"> 4.2.4 </t>
  </si>
  <si>
    <t xml:space="preserve"> 103334 </t>
  </si>
  <si>
    <t>ALVENARIA DE VEDAÇÃO DE BLOCOS CERÂMICOS FURADOS NA HORIZONTAL DE 14X9X19 CM (ESPESSURA 14 CM, BLOCO DEITADO) E ARGAMASSA DE ASSENTAMENTO COM PREPARO EM BETONEIRA. AF_12/2021</t>
  </si>
  <si>
    <t xml:space="preserve"> 4.2.5 </t>
  </si>
  <si>
    <t xml:space="preserve"> 87894 </t>
  </si>
  <si>
    <t>CHAPISCO APLICADO EM ALVENARIA (SEM PRESENÇA DE VÃOS) E ESTRUTURAS DE CONCRETO DE FACHADA, COM COLHER DE PEDREIRO.  ARGAMASSA TRAÇO 1:3 COM PREPARO EM BETONEIRA 400L. AF_10/2022</t>
  </si>
  <si>
    <t xml:space="preserve"> 4.2.6 </t>
  </si>
  <si>
    <t xml:space="preserve"> 3318 </t>
  </si>
  <si>
    <t>Reboco especial de parede 2cm com argamassa traço t3 - 1:3 cimento / areia / vedacit</t>
  </si>
  <si>
    <t xml:space="preserve"> 4.2.7 </t>
  </si>
  <si>
    <t xml:space="preserve"> 10925 </t>
  </si>
  <si>
    <t>Alvenaria bloco concreto estrutural 14x19x39cm, fbk até 6 mpa, esp = 0,14m, com argamassa ac-II, junta 1cm - Rev.01</t>
  </si>
  <si>
    <t xml:space="preserve"> 4.2.8 </t>
  </si>
  <si>
    <t xml:space="preserve"> 89993 </t>
  </si>
  <si>
    <t>GRAUTEAMENTO VERTICAL EM ALVENARIA ESTRUTURAL. AF_09/2021</t>
  </si>
  <si>
    <t xml:space="preserve"> 4.3 </t>
  </si>
  <si>
    <t>PISO DE CONCRETO E SHAFT WCS</t>
  </si>
  <si>
    <t xml:space="preserve"> 4.3.1 </t>
  </si>
  <si>
    <t xml:space="preserve"> 94342 </t>
  </si>
  <si>
    <t>ATERRO MANUAL DE VALAS COM AREIA PARA ATERRO. AF_08/2023</t>
  </si>
  <si>
    <t xml:space="preserve"> 4.3.2 </t>
  </si>
  <si>
    <t xml:space="preserve"> 97083 </t>
  </si>
  <si>
    <t>COMPACTAÇÃO MECÂNICA DE SOLO PARA EXECUÇÃO DE RADIER, PISO DE CONCRETO OU LAJE SOBRE SOLO, COM COMPACTADOR DE SOLOS A PERCUSSÃO. AF_09/2021</t>
  </si>
  <si>
    <t xml:space="preserve"> 4.3.3 </t>
  </si>
  <si>
    <t xml:space="preserve"> 97113 </t>
  </si>
  <si>
    <t>APLICAÇÃO DE LONA PLÁSTICA PARA EXECUÇÃO DE PAVIMENTOS DE CONCRETO. AF_04/2022</t>
  </si>
  <si>
    <t xml:space="preserve"> 4.3.4 </t>
  </si>
  <si>
    <t xml:space="preserve"> 5 </t>
  </si>
  <si>
    <t>MURO</t>
  </si>
  <si>
    <t xml:space="preserve"> 5.1 </t>
  </si>
  <si>
    <t>INFRAESTRUTURA - LATERAIS E POSTERIOR</t>
  </si>
  <si>
    <t xml:space="preserve"> 5.1.1 </t>
  </si>
  <si>
    <t xml:space="preserve"> 96527 </t>
  </si>
  <si>
    <t>ESCAVAÇÃO MANUAL PARA VIGA BALDRAME OU SAPATA CORRIDA (INCLUINDO ESCAVAÇÃO PARA COLOCAÇÃO DE FÔRMAS). AF_01/2024</t>
  </si>
  <si>
    <t xml:space="preserve"> 5.1.2 </t>
  </si>
  <si>
    <t xml:space="preserve"> DPEMA-0008 </t>
  </si>
  <si>
    <t>ESTACA BROCA DE CONCRETO, DIÂMETRO DE 20CM, COM ARMADURA DE ARRANQUE, ESCAVAÇÃO MANUAL COM TRADO, INCLUSO CARGA MANUAL</t>
  </si>
  <si>
    <t xml:space="preserve"> 5.1.3 </t>
  </si>
  <si>
    <t xml:space="preserve"> 5.1.4 </t>
  </si>
  <si>
    <t xml:space="preserve"> 5.1.5 </t>
  </si>
  <si>
    <t xml:space="preserve"> 5.1.6 </t>
  </si>
  <si>
    <t xml:space="preserve"> 104916 </t>
  </si>
  <si>
    <t>ARMAÇÃO DE SAPATA ISOLADA, VIGA BALDRAME E SAPATA CORRIDA UTILIZANDO AÇO CA-60 DE 5 MM - MONTAGEM. AF_01/2024</t>
  </si>
  <si>
    <t>KG</t>
  </si>
  <si>
    <t xml:space="preserve"> 5.1.7 </t>
  </si>
  <si>
    <t xml:space="preserve"> 104918 </t>
  </si>
  <si>
    <t>ARMAÇÃO DE SAPATA ISOLADA, VIGA BALDRAME E SAPATA CORRIDA UTILIZANDO AÇO CA-50 DE 8 MM - MONTAGEM. AF_01/2024</t>
  </si>
  <si>
    <t xml:space="preserve"> 5.1.8 </t>
  </si>
  <si>
    <t xml:space="preserve"> 96542 </t>
  </si>
  <si>
    <t>FABRICAÇÃO, MONTAGEM E DESMONTAGEM DE FÔRMA PARA VIGA BALDRAME, EM CHAPA DE MADEIRA COMPENSADA RESINADA, E=17 MM, 4 UTILIZAÇÕES. AF_01/2024</t>
  </si>
  <si>
    <t xml:space="preserve"> 5.1.9 </t>
  </si>
  <si>
    <t xml:space="preserve"> 9399 </t>
  </si>
  <si>
    <t>Concreto simples fabricado na obra, fck=25 mpa, lançado e adensado</t>
  </si>
  <si>
    <t xml:space="preserve"> 5.1.10 </t>
  </si>
  <si>
    <t xml:space="preserve"> 2339 </t>
  </si>
  <si>
    <t>Aplicação de primer universal - 2 demãos</t>
  </si>
  <si>
    <t xml:space="preserve"> 5.1.11 </t>
  </si>
  <si>
    <t xml:space="preserve"> 5.2 </t>
  </si>
  <si>
    <t>SUPERESTRUTURA - LATERAIS E POSTERIOR</t>
  </si>
  <si>
    <t xml:space="preserve"> 5.2.1 </t>
  </si>
  <si>
    <t xml:space="preserve"> 103332 </t>
  </si>
  <si>
    <t>ALVENARIA DE VEDAÇÃO DE BLOCOS CERÂMICOS FURADOS NA HORIZONTAL DE 9X14X19 CM (ESPESSURA 9 CM) E ARGAMASSA DE ASSENTAMENTO COM PREPARO EM BETONEIRA. AF_12/2021</t>
  </si>
  <si>
    <t xml:space="preserve"> 5.2.2 </t>
  </si>
  <si>
    <t xml:space="preserve"> 92759 </t>
  </si>
  <si>
    <t>ARMAÇÃO DE PILAR OU VIGA DE ESTRUTURA CONVENCIONAL DE CONCRETO ARMADO UTILIZANDO AÇO CA-60 DE 5,0 MM - MONTAGEM. AF_06/2022</t>
  </si>
  <si>
    <t xml:space="preserve"> 5.2.3 </t>
  </si>
  <si>
    <t xml:space="preserve"> 92761 </t>
  </si>
  <si>
    <t>ARMAÇÃO DE PILAR OU VIGA DE ESTRUTURA CONVENCIONAL DE CONCRETO ARMADO UTILIZANDO AÇO CA-50 DE 8,0 MM - MONTAGEM. AF_06/2022</t>
  </si>
  <si>
    <t xml:space="preserve"> 5.2.4 </t>
  </si>
  <si>
    <t xml:space="preserve"> DPEMA-0007 </t>
  </si>
  <si>
    <t>FABRICAÇÃO, MONTAGEM E DESMONTAGEM DE FÔRMA PARA VIGA, EM CHAPA DE MADEIRA COMPENSADA RESINADA, E=17 MM, 4 UTILIZAÇÕES</t>
  </si>
  <si>
    <t xml:space="preserve"> 5.2.5 </t>
  </si>
  <si>
    <t xml:space="preserve"> 5.2.6 </t>
  </si>
  <si>
    <t xml:space="preserve"> 5.2.7 </t>
  </si>
  <si>
    <t xml:space="preserve"> DPEMA-0010 </t>
  </si>
  <si>
    <t>CHAPIM SOBRE MUROS LINEARES, EM CONCRETO PRÉ-MOLDADO, L= 23CM, ASSENTADO COM ARGAMASSA 1:4</t>
  </si>
  <si>
    <t xml:space="preserve"> 5.2.8 </t>
  </si>
  <si>
    <t xml:space="preserve"> 2454 </t>
  </si>
  <si>
    <t>Andaime tubular metálico simples - peça x dia</t>
  </si>
  <si>
    <t>PxD</t>
  </si>
  <si>
    <t xml:space="preserve"> 5.2.9 </t>
  </si>
  <si>
    <t xml:space="preserve"> 12674 </t>
  </si>
  <si>
    <t>Montagem e desmontagem de peças metálicas de escoramento e/ou andaimes</t>
  </si>
  <si>
    <t xml:space="preserve"> 5.3 </t>
  </si>
  <si>
    <t>MURETA EM ALVENARIA, H=0,40M - FRONTAL</t>
  </si>
  <si>
    <t xml:space="preserve"> 5.3.1 </t>
  </si>
  <si>
    <t xml:space="preserve"> 5.3.2 </t>
  </si>
  <si>
    <t xml:space="preserve"> 5.3.3 </t>
  </si>
  <si>
    <t xml:space="preserve"> 5.3.4 </t>
  </si>
  <si>
    <t xml:space="preserve"> 5.3.5 </t>
  </si>
  <si>
    <t xml:space="preserve"> 5.3.6 </t>
  </si>
  <si>
    <t xml:space="preserve"> 5.3.7 </t>
  </si>
  <si>
    <t xml:space="preserve"> 5.3.8 </t>
  </si>
  <si>
    <t xml:space="preserve"> 5.3.9 </t>
  </si>
  <si>
    <t xml:space="preserve"> 5.3.10 </t>
  </si>
  <si>
    <t xml:space="preserve"> 5.3.11 </t>
  </si>
  <si>
    <t xml:space="preserve"> 5.3.12 </t>
  </si>
  <si>
    <t xml:space="preserve"> 92419 </t>
  </si>
  <si>
    <t>MONTAGEM E DESMONTAGEM DE FÔRMA DE PILARES RETANGULARES E ESTRUTURAS SIMILARES, PÉ-DIREITO SIMPLES, EM CHAPA DE MADEIRA COMPENSADA RESINADA, 4 UTILIZAÇÕES. AF_09/2020</t>
  </si>
  <si>
    <t xml:space="preserve"> 5.3.13 </t>
  </si>
  <si>
    <t xml:space="preserve"> 5.3.14 </t>
  </si>
  <si>
    <t xml:space="preserve"> 5.3.15 </t>
  </si>
  <si>
    <t xml:space="preserve"> 5.3.16 </t>
  </si>
  <si>
    <t xml:space="preserve"> 5.3.17 </t>
  </si>
  <si>
    <t xml:space="preserve"> 13026 </t>
  </si>
  <si>
    <t>Reboco ou emboço externo, de parede, com argamassa traço t5 - 1:5 (cimento / areia) com Rebotec, espessura 2,0 cm</t>
  </si>
  <si>
    <t xml:space="preserve"> 6 </t>
  </si>
  <si>
    <t>RECEPÇÃO, ADMINISTRATIVO, CIRCULAÇÃO E SALA DE DEFENSOR 04</t>
  </si>
  <si>
    <t xml:space="preserve"> 6.1 </t>
  </si>
  <si>
    <t>CONTRAPISO - RECPÇÃO, ÁREA DE CIRCULAÇÃO, ADMINISTRATIVO E DEFENSOR 4</t>
  </si>
  <si>
    <t xml:space="preserve"> 6.1.1 </t>
  </si>
  <si>
    <t xml:space="preserve"> 6.1.2 </t>
  </si>
  <si>
    <t xml:space="preserve"> 6.1.3 </t>
  </si>
  <si>
    <t xml:space="preserve"> 6.1.4 </t>
  </si>
  <si>
    <t xml:space="preserve"> 6.1.5 </t>
  </si>
  <si>
    <t xml:space="preserve"> 6.1.6 </t>
  </si>
  <si>
    <t xml:space="preserve"> 6.1.7 </t>
  </si>
  <si>
    <t xml:space="preserve"> 6.1.8 </t>
  </si>
  <si>
    <t xml:space="preserve"> 6.1.9 </t>
  </si>
  <si>
    <t xml:space="preserve"> 11475 </t>
  </si>
  <si>
    <t>Espaçador de aço, tipo caranguejo, em aço CA - 50 Ø 6,3mm, para Telas Soldadas</t>
  </si>
  <si>
    <t xml:space="preserve"> 6.1.10 </t>
  </si>
  <si>
    <t xml:space="preserve"> DPEMA-0009 </t>
  </si>
  <si>
    <t>JUNTA DE DILATAÇÃO PLÁSTICA PARA PISOS DE CONCRETO, 27MM X 3MM, ASSENTADA COM ARGAMASSA, TRAÇO 1:3, PREPARO MECANICO EM BETONEIRA</t>
  </si>
  <si>
    <t xml:space="preserve"> 6.1.11 </t>
  </si>
  <si>
    <t xml:space="preserve"> 94994 </t>
  </si>
  <si>
    <t>EXECUÇÃO DE PASSEIO (CALÇADA) OU PISO DE CONCRETO COM CONCRETO MOLDADO IN LOCO, FEITO EM OBRA, ACABAMENTO CONVENCIONAL, ESPESSURA 8 CM, ARMADO. AF_08/2022</t>
  </si>
  <si>
    <t xml:space="preserve"> 6.2 </t>
  </si>
  <si>
    <t>PAREDES</t>
  </si>
  <si>
    <t xml:space="preserve"> 6.2.1 </t>
  </si>
  <si>
    <t xml:space="preserve"> 96359 </t>
  </si>
  <si>
    <t>PAREDE COM SISTEMA EM CHAPAS DE GESSO PARA DRYWALL, USO INTERNO, COM DUAS FACES SIMPLES E ESTRUTURA METÁLICA COM GUIAS SIMPLES PARA PAREDES COM ÁREA LÍQUIDA MAIOR OU IGUAL A 6 M2, COM VÃOS. AF_07/2023_PS</t>
  </si>
  <si>
    <t xml:space="preserve"> 6.2.2 </t>
  </si>
  <si>
    <t xml:space="preserve"> DPEMA-0076 </t>
  </si>
  <si>
    <t>INSTALAÇÃO DE ISOLAMENTO COM LÃ DE PET EM PAREDES DRYWALL AF_06/2017</t>
  </si>
  <si>
    <t>M²</t>
  </si>
  <si>
    <t xml:space="preserve"> 6.2.3 </t>
  </si>
  <si>
    <t xml:space="preserve"> 88495 </t>
  </si>
  <si>
    <t>EMASSAMENTO COM MASSA LÁTEX, APLICAÇÃO EM PAREDE, UMA DEMÃO, LIXAMENTO MANUAL. AF_04/2023</t>
  </si>
  <si>
    <t xml:space="preserve"> 6.2.4 </t>
  </si>
  <si>
    <t xml:space="preserve"> 104642 </t>
  </si>
  <si>
    <t>PINTURA LÁTEX ACRÍLICA STANDARD, APLICAÇÃO MANUAL EM PAREDES, DUAS DEMÃOS. AF_04/2023</t>
  </si>
  <si>
    <t xml:space="preserve"> 6.2.5 </t>
  </si>
  <si>
    <t xml:space="preserve"> 120704 </t>
  </si>
  <si>
    <t>TEXTURA EFEITO CIMENTO QUEIMADO ELEFANTE IBRATIM</t>
  </si>
  <si>
    <t xml:space="preserve"> 6.2.6 </t>
  </si>
  <si>
    <t xml:space="preserve"> 13548 </t>
  </si>
  <si>
    <t>Fita telada, e=100mm, para reparo em trincas/fissuras em drywall/pintura/gesso/reboco</t>
  </si>
  <si>
    <t xml:space="preserve"> 6.3 </t>
  </si>
  <si>
    <t>PISO E RODAPÉ INTERNOS</t>
  </si>
  <si>
    <t xml:space="preserve"> 6.3.1 </t>
  </si>
  <si>
    <t xml:space="preserve"> 99814 </t>
  </si>
  <si>
    <t>LIMPEZA DE SUPERFÍCIE COM JATO DE ALTA PRESSÃO. AF_04/2019</t>
  </si>
  <si>
    <t xml:space="preserve"> 6.3.2 </t>
  </si>
  <si>
    <t xml:space="preserve"> DPEMA-0065 </t>
  </si>
  <si>
    <t>MASSA AUTONIVELANTE PARA PISO VINÍLICO, INCLUSO APLICAÇÃO DE FUNDO SELADOR</t>
  </si>
  <si>
    <t xml:space="preserve"> 6.3.3 </t>
  </si>
  <si>
    <t xml:space="preserve"> 2282 </t>
  </si>
  <si>
    <t>Preparo de superfície com lixamento e aplicação de 01 demão de líquido selador acrílico</t>
  </si>
  <si>
    <t xml:space="preserve"> 6.3.4 </t>
  </si>
  <si>
    <t xml:space="preserve"> 98575 </t>
  </si>
  <si>
    <t>TRATAMENTO DE JUNTA DE DILATAÇÃO, COM TARUGO DE POLIETILENO E SELANTE PU, INCLUSO PREENCHIMENTO COM ESPUMA EXPANSIVA PU. AF_09/2023</t>
  </si>
  <si>
    <t xml:space="preserve"> 6.3.5 </t>
  </si>
  <si>
    <t xml:space="preserve"> DPEMA-0061 </t>
  </si>
  <si>
    <t>PISO VINÍLICO NOBILE AGUILA 3MM - 18,7X122CM BIANCOGRES - FORNECIMENTO E INSTALAÇÃO</t>
  </si>
  <si>
    <t xml:space="preserve"> 6.3.6 </t>
  </si>
  <si>
    <t xml:space="preserve"> 98689 </t>
  </si>
  <si>
    <t>SOLEIRA EM GRANITO, LARGURA 15 CM, ESPESSURA 2,0 CM. AF_09/2020</t>
  </si>
  <si>
    <t xml:space="preserve"> 6.3.7 </t>
  </si>
  <si>
    <t xml:space="preserve"> DPEMA-0064 </t>
  </si>
  <si>
    <t>Rodapé de Poliestireno, Santa Luzia, ref. 456, branco, 7 cm - FORNECIMENTO E INSTALAÇÃO</t>
  </si>
  <si>
    <t xml:space="preserve"> 6.3.8 </t>
  </si>
  <si>
    <t xml:space="preserve"> DPEMA-0123 </t>
  </si>
  <si>
    <t>Perfil Moldura Alumínio Standard para Piso Vinilico Barra - Soleira</t>
  </si>
  <si>
    <t xml:space="preserve"> 6.4 </t>
  </si>
  <si>
    <t>COBERTURA E TETO</t>
  </si>
  <si>
    <t xml:space="preserve"> 6.4.1 </t>
  </si>
  <si>
    <t xml:space="preserve"> DPEMA-0118 </t>
  </si>
  <si>
    <t>Forro removível liso Ecophon mineralis SAINT-GOBAIN ou similar composto por lã de vidro com revestimento de PVC na face aparente na cor branca | d=625x625mm, e=15mm- FORNECIMENTO E INSTALAÇÃO</t>
  </si>
  <si>
    <t xml:space="preserve"> 6.4.2 </t>
  </si>
  <si>
    <t xml:space="preserve"> DPEMA-0143 </t>
  </si>
  <si>
    <t>FORRO EM DRYWALL (RU), PARA AMBIENTES COMERCIAIS, INCLUSIVE ESTRUTURA BIRECIONAL DE FIXAÇÃO.</t>
  </si>
  <si>
    <t xml:space="preserve"> 6.4.3 </t>
  </si>
  <si>
    <t xml:space="preserve"> 8624 </t>
  </si>
  <si>
    <t>Emassamento de superfície, com aplicação de 02 demãos de massa acrílica, lixamento e retoques - Rev 01</t>
  </si>
  <si>
    <t xml:space="preserve"> 6.4.4 </t>
  </si>
  <si>
    <t xml:space="preserve"> 88484 </t>
  </si>
  <si>
    <t>FUNDO SELADOR ACRÍLICO, APLICAÇÃO MANUAL EM TETO, UMA DEMÃO. AF_04/2023</t>
  </si>
  <si>
    <t xml:space="preserve"> 6.4.5 </t>
  </si>
  <si>
    <t xml:space="preserve"> 88488 </t>
  </si>
  <si>
    <t>PINTURA LÁTEX ACRÍLICA PREMIUM, APLICAÇÃO MANUAL EM TETO, DUAS DEMÃOS. AF_04/2023</t>
  </si>
  <si>
    <t xml:space="preserve"> 6.5 </t>
  </si>
  <si>
    <t>INSTALAÇÕES INTERNAS</t>
  </si>
  <si>
    <t xml:space="preserve"> 6.5.1 </t>
  </si>
  <si>
    <t>QUADRO DE DISTRIBUIÇÃO INTERNO</t>
  </si>
  <si>
    <t xml:space="preserve"> 6.5.1.1 </t>
  </si>
  <si>
    <t xml:space="preserve"> 12231 </t>
  </si>
  <si>
    <t>Quadro de distribuição de embutir, em chapa de aço, para até 48 disjuntores, com barramento, padrão DIN, exclusive disjuntores</t>
  </si>
  <si>
    <t xml:space="preserve"> 6.5.1.2 </t>
  </si>
  <si>
    <t xml:space="preserve"> 93653 </t>
  </si>
  <si>
    <t>DISJUNTOR MONOPOLAR TIPO DIN, CORRENTE NOMINAL DE 10A - FORNECIMENTO E INSTALAÇÃO. AF_10/2020</t>
  </si>
  <si>
    <t xml:space="preserve"> 6.5.1.3 </t>
  </si>
  <si>
    <t xml:space="preserve"> 9041 </t>
  </si>
  <si>
    <t>Dispositivo de proteção contra surto de tensão DPS 60kA - 275v</t>
  </si>
  <si>
    <t xml:space="preserve"> 6.5.1.4 </t>
  </si>
  <si>
    <t xml:space="preserve"> 93671 </t>
  </si>
  <si>
    <t>DISJUNTOR TRIPOLAR TIPO DIN, CORRENTE NOMINAL DE 32A - FORNECIMENTO E INSTALAÇÃO. AF_10/2020</t>
  </si>
  <si>
    <t xml:space="preserve"> 6.5.1.5 </t>
  </si>
  <si>
    <t xml:space="preserve"> 93673 </t>
  </si>
  <si>
    <t>DISJUNTOR TRIPOLAR TIPO DIN, CORRENTE NOMINAL DE 50A - FORNECIMENTO E INSTALAÇÃO. AF_10/2020</t>
  </si>
  <si>
    <t xml:space="preserve"> 6.5.1.6 </t>
  </si>
  <si>
    <t xml:space="preserve"> 7871 </t>
  </si>
  <si>
    <t>Disjuntor monopolar DR 25 A  - Dispositivo residual diferencial, tipo AC, ref.5SU1 Siemens ou similar</t>
  </si>
  <si>
    <t xml:space="preserve"> 6.5.1.7 </t>
  </si>
  <si>
    <t xml:space="preserve"> 9004 </t>
  </si>
  <si>
    <t>Disjuntor termomagnetico tripolar  80 A, padrão DIN (Europeu - linha branca),curva C, 5KA</t>
  </si>
  <si>
    <t xml:space="preserve"> 6.5.1.8 </t>
  </si>
  <si>
    <t xml:space="preserve"> 97667 </t>
  </si>
  <si>
    <t>ELETRODUTO FLEXÍVEL CORRUGADO, PEAD, DN 50 (1 1/2"), PARA REDE ENTERRADA DE DISTRIBUIÇÃO DE ENERGIA ELÉTRICA - FORNECIMENTO E INSTALAÇÃO. AF_12/2021</t>
  </si>
  <si>
    <t xml:space="preserve"> 6.5.1.9 </t>
  </si>
  <si>
    <t xml:space="preserve"> 91931 </t>
  </si>
  <si>
    <t>CABO DE COBRE FLEXÍVEL ISOLADO, 6 MM², ANTI-CHAMA 0,6/1,0 KV, PARA CIRCUITOS TERMINAIS - FORNECIMENTO E INSTALAÇÃO. AF_03/2023</t>
  </si>
  <si>
    <t xml:space="preserve"> 6.5.1.10 </t>
  </si>
  <si>
    <t xml:space="preserve"> 91935 </t>
  </si>
  <si>
    <t>CABO DE COBRE FLEXÍVEL ISOLADO, 16 MM², ANTI-CHAMA 0,6/1,0 KV, PARA CIRCUITOS TERMINAIS - FORNECIMENTO E INSTALAÇÃO. AF_03/2023</t>
  </si>
  <si>
    <t xml:space="preserve"> 6.5.2 </t>
  </si>
  <si>
    <t>PONTOS LÓGICOS</t>
  </si>
  <si>
    <t xml:space="preserve"> 6.5.2.1 </t>
  </si>
  <si>
    <t xml:space="preserve"> 98307 </t>
  </si>
  <si>
    <t>TOMADA DE REDE RJ45 - FORNECIMENTO E INSTALAÇÃO. AF_11/2019</t>
  </si>
  <si>
    <t xml:space="preserve"> 6.5.2.2 </t>
  </si>
  <si>
    <t xml:space="preserve"> 7817 </t>
  </si>
  <si>
    <t>Tomada dupla para lógica RJ45, 4"x2", embutir, completa, ref.0605, Fame ou similar</t>
  </si>
  <si>
    <t xml:space="preserve"> 6.5.2.3 </t>
  </si>
  <si>
    <t xml:space="preserve"> 9137 </t>
  </si>
  <si>
    <t>Caixa de passagem pvc 4"x2", sistema "x", com tampa</t>
  </si>
  <si>
    <t xml:space="preserve"> 6.5.2.4 </t>
  </si>
  <si>
    <t xml:space="preserve"> 7138 </t>
  </si>
  <si>
    <t>Fornecimento e lançamento de cabo utp 4 pares cat 6</t>
  </si>
  <si>
    <t xml:space="preserve"> 6.5.2.5 </t>
  </si>
  <si>
    <t xml:space="preserve"> 91835 </t>
  </si>
  <si>
    <t>ELETRODUTO FLEXÍVEL CORRUGADO REFORÇADO, PVC, DN 25 MM (3/4"), PARA CIRCUITOS TERMINAIS, INSTALADO EM FORRO - FORNECIMENTO E INSTALAÇÃO. AF_03/2023_PA</t>
  </si>
  <si>
    <t xml:space="preserve"> 6.5.2.6 </t>
  </si>
  <si>
    <t xml:space="preserve"> 12537 </t>
  </si>
  <si>
    <t>Fornecimento e instalação de eletrocalha lisa, zincada, 75 x 50 x 3000 mm (ref. mopa ou similar)</t>
  </si>
  <si>
    <t xml:space="preserve"> 6.5.2.7 </t>
  </si>
  <si>
    <t xml:space="preserve"> 8895 </t>
  </si>
  <si>
    <t>Caixa de passagem pvc tipo aquatic 30x30x10cm</t>
  </si>
  <si>
    <t xml:space="preserve"> 6.5.2.8 </t>
  </si>
  <si>
    <t xml:space="preserve"> 777 </t>
  </si>
  <si>
    <t>Caixa octogonal 4" x 4", em pvc, p/ ponto de luz embutido</t>
  </si>
  <si>
    <t xml:space="preserve"> 6.5.3 </t>
  </si>
  <si>
    <t>ILUMINAÇÃO E TOMADAS</t>
  </si>
  <si>
    <t xml:space="preserve"> 6.5.3.1 </t>
  </si>
  <si>
    <t xml:space="preserve"> DPEMA-0073 </t>
  </si>
  <si>
    <t>Luminária 40x40cm, Plafon, LED de embutir, 36W</t>
  </si>
  <si>
    <t xml:space="preserve"> 6.5.3.2 </t>
  </si>
  <si>
    <t xml:space="preserve"> 97599 </t>
  </si>
  <si>
    <t>LUMINÁRIA DE EMERGÊNCIA, COM 30 LÂMPADAS LED DE 2 W, SEM REATOR - FORNECIMENTO E INSTALAÇÃO. AF_02/2020</t>
  </si>
  <si>
    <t xml:space="preserve"> 6.5.3.3 </t>
  </si>
  <si>
    <t xml:space="preserve"> 6.5.3.4 </t>
  </si>
  <si>
    <t xml:space="preserve"> 91959 </t>
  </si>
  <si>
    <t>INTERRUPTOR SIMPLES (2 MÓDULOS), 10A/250V, INCLUINDO SUPORTE E PLACA - FORNECIMENTO E INSTALAÇÃO. AF_03/2023</t>
  </si>
  <si>
    <t xml:space="preserve"> 6.5.3.5 </t>
  </si>
  <si>
    <t xml:space="preserve"> 91996 </t>
  </si>
  <si>
    <t>TOMADA MÉDIA DE EMBUTIR (1 MÓDULO), 2P+T 10 A, INCLUINDO SUPORTE E PLACA - FORNECIMENTO E INSTALAÇÃO. AF_03/2023</t>
  </si>
  <si>
    <t xml:space="preserve"> 6.5.3.6 </t>
  </si>
  <si>
    <t xml:space="preserve"> 92000 </t>
  </si>
  <si>
    <t>TOMADA BAIXA DE EMBUTIR (1 MÓDULO), 2P+T 10 A, INCLUINDO SUPORTE E PLACA - FORNECIMENTO E INSTALAÇÃO. AF_03/2023</t>
  </si>
  <si>
    <t xml:space="preserve"> 6.5.3.7 </t>
  </si>
  <si>
    <t xml:space="preserve"> DPEMA-0127 </t>
  </si>
  <si>
    <t>Baseada em SINAPI (92008) - TOMADA ALTA DE EMBUTIR (2 MÓDULOS),  2P+T 10 A, INCLUINDO SUPORTE E PLACA - FORNECIMENTO E  INSTALAÇÃO. AF_03/2023</t>
  </si>
  <si>
    <t xml:space="preserve"> 6.5.3.8 </t>
  </si>
  <si>
    <t xml:space="preserve"> 92016 </t>
  </si>
  <si>
    <t>TOMADA BAIXA DE EMBUTIR (3 MÓDULOS), 2P+T 10 A, INCLUINDO SUPORTE E PLACA - FORNECIMENTO E INSTALAÇÃO. AF_03/2023</t>
  </si>
  <si>
    <t xml:space="preserve"> 6.5.3.9 </t>
  </si>
  <si>
    <t xml:space="preserve"> 92008 </t>
  </si>
  <si>
    <t>TOMADA BAIXA DE EMBUTIR (2 MÓDULOS), 2P+T 10 A, INCLUINDO SUPORTE E PLACA - FORNECIMENTO E INSTALAÇÃO. AF_03/2023</t>
  </si>
  <si>
    <t xml:space="preserve"> 6.5.3.10 </t>
  </si>
  <si>
    <t xml:space="preserve"> 91927 </t>
  </si>
  <si>
    <t>CABO DE COBRE FLEXÍVEL ISOLADO, 2,5 MM², ANTI-CHAMA 0,6/1,0 KV, PARA CIRCUITOS TERMINAIS - FORNECIMENTO E INSTALAÇÃO. AF_03/2023</t>
  </si>
  <si>
    <t xml:space="preserve"> 6.5.3.11 </t>
  </si>
  <si>
    <t xml:space="preserve"> 6.5.3.12 </t>
  </si>
  <si>
    <t xml:space="preserve"> 91839 </t>
  </si>
  <si>
    <t>ELETRODUTO FLEXÍVEL LISO, PEAD, DN 32 MM (1"), PARA CIRCUITOS TERMINAIS, INSTALADO EM FORRO - FORNECIMENTO E INSTALAÇÃO. AF_03/2023_PA</t>
  </si>
  <si>
    <t xml:space="preserve"> 6.5.3.13 </t>
  </si>
  <si>
    <t xml:space="preserve"> 91955 </t>
  </si>
  <si>
    <t>INTERRUPTOR PARALELO (1 MÓDULO), 10A/250V, INCLUINDO SUPORTE E PLACA - FORNECIMENTO E INSTALAÇÃO. AF_03/2023</t>
  </si>
  <si>
    <t xml:space="preserve"> 6.5.4 </t>
  </si>
  <si>
    <t>AR CONDICIONADOS</t>
  </si>
  <si>
    <t xml:space="preserve"> 6.5.4.1 </t>
  </si>
  <si>
    <t xml:space="preserve"> 13310 </t>
  </si>
  <si>
    <t>Instalação de Ar condicionado split (evaporadora e condensadora), (piso-teto), de 36000 btu/h.</t>
  </si>
  <si>
    <t xml:space="preserve"> 6.5.4.2 </t>
  </si>
  <si>
    <t xml:space="preserve"> 13274 </t>
  </si>
  <si>
    <t>Instalação de Ar condicionado split (evaporadora e condensadora), hi-wall (parede), de 12000 btu/h até 18000 btu/h</t>
  </si>
  <si>
    <t xml:space="preserve"> 6.5.4.3 </t>
  </si>
  <si>
    <t xml:space="preserve"> 4218 </t>
  </si>
  <si>
    <t>Prensa cabo de 3/4", fornecimento</t>
  </si>
  <si>
    <t xml:space="preserve"> 6.5.4.4 </t>
  </si>
  <si>
    <t xml:space="preserve"> 6.5.4.5 </t>
  </si>
  <si>
    <t xml:space="preserve"> 11415 </t>
  </si>
  <si>
    <t>Caixa de passagem em alumínio para piso 4" x 2" - Fornecimento e assentamento</t>
  </si>
  <si>
    <t xml:space="preserve"> 6.5.4.6 </t>
  </si>
  <si>
    <t xml:space="preserve"> 91929 </t>
  </si>
  <si>
    <t>CABO DE COBRE FLEXÍVEL ISOLADO, 4 MM², ANTI-CHAMA 0,6/1,0 KV, PARA CIRCUITOS TERMINAIS - FORNECIMENTO E INSTALAÇÃO. AF_03/2023</t>
  </si>
  <si>
    <t xml:space="preserve"> 6.6 </t>
  </si>
  <si>
    <t>ESQUADRIAS</t>
  </si>
  <si>
    <t xml:space="preserve"> 6.6.1 </t>
  </si>
  <si>
    <t>JANELAS</t>
  </si>
  <si>
    <t xml:space="preserve"> 6.6.1.1 </t>
  </si>
  <si>
    <t xml:space="preserve"> DPEMA-0077 </t>
  </si>
  <si>
    <t>JANELA DE CORRER COM UMA FOLHA MÓVEL E UMA FIXA, EM VIDRO  TEMPERADO INCOLOR 8MM, ESTRUTURA EM ALÚMINIO BRANCO COM  GUIA TIPO CASCATA E GRANDE DE ALUMÍNIO BRANCA 1,50x1m</t>
  </si>
  <si>
    <t xml:space="preserve"> 6.6.2 </t>
  </si>
  <si>
    <t>ESQUADRIAS DE MADEIRA</t>
  </si>
  <si>
    <t xml:space="preserve"> 6.6.2.1 </t>
  </si>
  <si>
    <t xml:space="preserve"> 9715 </t>
  </si>
  <si>
    <t>Fornecimento e montagem de porta para parede drywall (gesso acartonado), semi-oca, inclusive caixão em madeira e ferragens - 90 x 210 cm</t>
  </si>
  <si>
    <t>Un</t>
  </si>
  <si>
    <t xml:space="preserve"> 6.6.2.2 </t>
  </si>
  <si>
    <t xml:space="preserve"> 2305 </t>
  </si>
  <si>
    <t>Aplicação de 01 demão de fundo sintético nivelador sobre superfícies de madeira - R1</t>
  </si>
  <si>
    <t xml:space="preserve"> 6.6.2.3 </t>
  </si>
  <si>
    <t xml:space="preserve"> 102201 </t>
  </si>
  <si>
    <t>APLICAÇÃO MASSA ACRÍLICA PARA MADEIRA, PARA PINTURA COM TINTA DE ACABAMENTO (PIGMENTADA). AF_01/2021</t>
  </si>
  <si>
    <t xml:space="preserve"> 6.6.2.4 </t>
  </si>
  <si>
    <t xml:space="preserve"> 102230 </t>
  </si>
  <si>
    <t>PINTURA TINTA DE ACABAMENTO (PIGMENTADA) ESMALTE SINTÉTICO BRILHANTE EM MADEIRA, 3 DEMÃOS. AF_01/2021</t>
  </si>
  <si>
    <t xml:space="preserve"> 6.6.2.5 </t>
  </si>
  <si>
    <t xml:space="preserve"> 91306 </t>
  </si>
  <si>
    <t>FECHADURA DE EMBUTIR PARA PORTAS INTERNAS, COMPLETA, ACABAMENTO PADRÃO MÉDIO, COM EXECUÇÃO DE FURO - FORNECIMENTO E INSTALAÇÃO. AF_12/2019</t>
  </si>
  <si>
    <t xml:space="preserve"> 6.6.2.6 </t>
  </si>
  <si>
    <t xml:space="preserve"> DPEMA-0088 </t>
  </si>
  <si>
    <t>Batedor amortecedor para porta - Cromado polido</t>
  </si>
  <si>
    <t>und</t>
  </si>
  <si>
    <t xml:space="preserve"> 6.6.3 </t>
  </si>
  <si>
    <t>PORTA DE ENTRADA</t>
  </si>
  <si>
    <t xml:space="preserve"> 6.6.3.1 </t>
  </si>
  <si>
    <t xml:space="preserve"> 102185 </t>
  </si>
  <si>
    <t>PORTA DE ABRIR COM MOLA HIDRÁULICA, EM VIDRO TEMPERADO, 2 FOLHAS DE 90X210 CM, ESPESSURA DD 10MM, INCLUSIVE ACESSÓRIOS. AF_01/2021</t>
  </si>
  <si>
    <t xml:space="preserve"> 6.6.3.2 </t>
  </si>
  <si>
    <t xml:space="preserve"> 7613 </t>
  </si>
  <si>
    <t>Puxador duplo para porta, em alumínio, cromado, da BRUMET, ref. 2954 ou similar</t>
  </si>
  <si>
    <t xml:space="preserve"> 6.6.3.3 </t>
  </si>
  <si>
    <t xml:space="preserve"> 102235 </t>
  </si>
  <si>
    <t>DIVISÓRIA FIXA EM VIDRO TEMPERADO 10 MM, SEM ABERTURA. AF_01/2021_PS</t>
  </si>
  <si>
    <t xml:space="preserve"> 7 </t>
  </si>
  <si>
    <t>PISO</t>
  </si>
  <si>
    <t xml:space="preserve"> 7.1 </t>
  </si>
  <si>
    <t>MEIO-FIO E SARJETA</t>
  </si>
  <si>
    <t xml:space="preserve"> 7.1.1 </t>
  </si>
  <si>
    <t xml:space="preserve"> 93358 </t>
  </si>
  <si>
    <t>ESCAVAÇÃO MANUAL DE VALA COM PROFUNDIDADE MENOR OU IGUAL A 1,30 M. AF_02/2021</t>
  </si>
  <si>
    <t xml:space="preserve"> 7.1.2 </t>
  </si>
  <si>
    <t xml:space="preserve"> 7.1.3 </t>
  </si>
  <si>
    <t xml:space="preserve"> 7.1.4 </t>
  </si>
  <si>
    <t xml:space="preserve"> 94273 </t>
  </si>
  <si>
    <t>ASSENTAMENTO DE GUIA (MEIO-FIO) EM TRECHO RETO, CONFECCIONADA EM CONCRETO PRÉ-FABRICADO, DIMENSÕES 100X15X13X30 CM (COMPRIMENTO X BASE INFERIOR X BASE SUPERIOR X ALTURA). AF_01/2024</t>
  </si>
  <si>
    <t xml:space="preserve"> 7.1.6 </t>
  </si>
  <si>
    <t xml:space="preserve"> 94288 </t>
  </si>
  <si>
    <t>EXECUÇÃO DE SARJETA DE CONCRETO USINADO, MOLDADA  IN LOCO  EM TRECHO CURVO, 30 CM BASE X 10 CM ALTURA. AF_01/2024</t>
  </si>
  <si>
    <t xml:space="preserve"> 7.1.7 </t>
  </si>
  <si>
    <t xml:space="preserve"> DPEMA-0039 </t>
  </si>
  <si>
    <t>LIMITADOR DE VAGAS - BATE RODAS EM CONCRETO 17CM X 50CM X 10CM</t>
  </si>
  <si>
    <t xml:space="preserve"> 7.2 </t>
  </si>
  <si>
    <t>CALÇADA</t>
  </si>
  <si>
    <t xml:space="preserve"> 7.2.1 </t>
  </si>
  <si>
    <t xml:space="preserve"> 11472 </t>
  </si>
  <si>
    <t>Regularização manual e compactação com placa vibratória</t>
  </si>
  <si>
    <t xml:space="preserve"> 7.2.2 </t>
  </si>
  <si>
    <t xml:space="preserve"> 7.2.3 </t>
  </si>
  <si>
    <t xml:space="preserve"> 7.2.4 </t>
  </si>
  <si>
    <t xml:space="preserve"> 7.2.5 </t>
  </si>
  <si>
    <t xml:space="preserve"> 7.3 </t>
  </si>
  <si>
    <t>PAVIMENTAÇÃO</t>
  </si>
  <si>
    <t xml:space="preserve"> 7.3.1 </t>
  </si>
  <si>
    <t xml:space="preserve"> 7.3.2 </t>
  </si>
  <si>
    <t xml:space="preserve"> 2238 </t>
  </si>
  <si>
    <t>Pavimentação c/ brita granítica  nº1, espalhada, e = 5,0cm</t>
  </si>
  <si>
    <t xml:space="preserve"> 7.3.3 </t>
  </si>
  <si>
    <t xml:space="preserve"> 92398 </t>
  </si>
  <si>
    <t>EXECUÇÃO DE PAVIMENTO EM PISO INTERTRAVADO, COM BLOCO RETANGULAR COR NATURAL DE 20 X 10 CM, ESPESSURA 8 CM. AF_10/2022</t>
  </si>
  <si>
    <t xml:space="preserve"> 7.4 </t>
  </si>
  <si>
    <t>BASE RESERVATÓRIO INFERIOR</t>
  </si>
  <si>
    <t xml:space="preserve"> 7.4.1 </t>
  </si>
  <si>
    <t xml:space="preserve"> 7.4.2 </t>
  </si>
  <si>
    <t xml:space="preserve"> 7.4.3 </t>
  </si>
  <si>
    <t xml:space="preserve"> 8 </t>
  </si>
  <si>
    <t>COBERTURA</t>
  </si>
  <si>
    <t xml:space="preserve"> 8.1 </t>
  </si>
  <si>
    <t>ESTRUTURAS E TELHADO</t>
  </si>
  <si>
    <t xml:space="preserve"> 8.1.1 </t>
  </si>
  <si>
    <t xml:space="preserve"> 92616 </t>
  </si>
  <si>
    <t>FABRICAÇÃO E INSTALAÇÃO DE TESOURA INTEIRA EM AÇO, VÃO DE 10 M, PARA TELHA ONDULADA DE FIBROCIMENTO, METÁLICA, PLÁSTICA OU TERMOACÚSTICA, INCLUSO IÇAMENTO. AF_07/2019</t>
  </si>
  <si>
    <t xml:space="preserve"> 8.1.2 </t>
  </si>
  <si>
    <t xml:space="preserve"> DPEMA-0124 </t>
  </si>
  <si>
    <t>TRAMA DE AÇO COMPOSTA POR TERÇAS PARA TELHADOS DE ATÉ 2 ÁGUAS PARA TELHA ONDULADA DE FIBROCIMENTO, METÁLICA, PLÁSTICA OU TERMOACÚSTICA, INCLUSO TRANSPORTE VERTICAL. AF_07/2019</t>
  </si>
  <si>
    <t xml:space="preserve"> 8.1.3 </t>
  </si>
  <si>
    <t xml:space="preserve"> DPEMA-0067 </t>
  </si>
  <si>
    <t>CALHA PARA AGUA DE CHAPA DE ACO GALVANIZADA NUM 20 - INSTALAÇÃO E FORNECIMENTO - largura da base 0,5m</t>
  </si>
  <si>
    <t xml:space="preserve"> 8.1.4 </t>
  </si>
  <si>
    <t xml:space="preserve"> 9077 </t>
  </si>
  <si>
    <t>Cumeeira termoacústica</t>
  </si>
  <si>
    <t xml:space="preserve"> 8.1.5 </t>
  </si>
  <si>
    <t xml:space="preserve"> DPEMA-0074 </t>
  </si>
  <si>
    <t>Telhamento com Telha Termoacústica Galvalume Trapezoidal e=4cm, tipo sanduíche, com isolamento em PIR</t>
  </si>
  <si>
    <t xml:space="preserve"> 8.1.6 </t>
  </si>
  <si>
    <t xml:space="preserve"> 100742 </t>
  </si>
  <si>
    <t>PINTURA COM TINTA ALQUÍDICA DE ACABAMENTO (ESMALTE SINTÉTICO ACETINADO) APLICADA A ROLO OU PINCEL SOBRE SUPERFÍCIES METÁLICAS (EXCETO PERFIL) EXECUTADO EM OBRA (POR DEMÃO). AF_01/2020</t>
  </si>
  <si>
    <t xml:space="preserve"> 8.1.7 </t>
  </si>
  <si>
    <t xml:space="preserve"> 100617 </t>
  </si>
  <si>
    <t>VEDACAO DE CALHAS E RUFOS COM SILICONE</t>
  </si>
  <si>
    <t xml:space="preserve"> 8.1.8 </t>
  </si>
  <si>
    <t xml:space="preserve"> DPEMA-0075 </t>
  </si>
  <si>
    <t>Manta asfáltica polietileno aluminizada, auto adesivo, e=3mm,L=30cm</t>
  </si>
  <si>
    <t xml:space="preserve"> 8.1.9 </t>
  </si>
  <si>
    <t xml:space="preserve"> DPEMA-0116 </t>
  </si>
  <si>
    <t>RUFO DE CHAPA DE ACO GALVANIZADA NUM 20 - INSTALAÇÃO E FORNECIMENTO</t>
  </si>
  <si>
    <t xml:space="preserve"> 8.1.10 </t>
  </si>
  <si>
    <t xml:space="preserve"> DPEMA-0072 </t>
  </si>
  <si>
    <t>Platibanda em chapa de aço galvanizado nº 22, com estrutura de metalon  galvanizado 50x25mm com pintura eletrostática na cor Uva Verde Suvinil</t>
  </si>
  <si>
    <t xml:space="preserve"> 8.2 </t>
  </si>
  <si>
    <t>SEGURANÇA DO TRABALHO</t>
  </si>
  <si>
    <t xml:space="preserve"> 8.2.1 </t>
  </si>
  <si>
    <t xml:space="preserve"> COM09294677 </t>
  </si>
  <si>
    <t>MONTAGEM DE LINHA DE VIDA HORIZONTAL EM CABO DE AÇO INOX DIÂM. 8 MM, PERFIL 7X19, INCLUSIVE ACESSÓRIOS DE FIXAÇÃO</t>
  </si>
  <si>
    <t xml:space="preserve"> 8.2.2 </t>
  </si>
  <si>
    <t xml:space="preserve"> DPEMA-0068 </t>
  </si>
  <si>
    <t>Cinturão de Segurança tipo Paraquedista Contra Quedas com Regulagem Total</t>
  </si>
  <si>
    <t xml:space="preserve"> 9 </t>
  </si>
  <si>
    <t>ESTRUTURAS METÁLICAS</t>
  </si>
  <si>
    <t xml:space="preserve"> 9.1 </t>
  </si>
  <si>
    <t>PORTÕES E GRADES</t>
  </si>
  <si>
    <t xml:space="preserve"> 9.1.1 </t>
  </si>
  <si>
    <t xml:space="preserve"> 9035 </t>
  </si>
  <si>
    <t>Gradil Nylofor 3D, malha 20x5cm, Ø 5mm 250x243 cm, pintura branca, verde e preta, Belgo ou similar, inclusive postes (secção 60x40mm e h=3,20m) e acessórios</t>
  </si>
  <si>
    <t xml:space="preserve"> 9.1.2 </t>
  </si>
  <si>
    <t xml:space="preserve"> 10812 </t>
  </si>
  <si>
    <t>Gradil Nylofor3D, malha 20x5cm, Ø 5mm 250x203 cm, Belgo ou similar, inclusivepostes (secção 60x40mm e h=2,60m) e acessórios</t>
  </si>
  <si>
    <t xml:space="preserve"> 9.1.3 </t>
  </si>
  <si>
    <t xml:space="preserve"> DPEMA-0045 </t>
  </si>
  <si>
    <t>PORTÃO (2,5X1M) COM GRADIL NYLOFOR EM QUADRO DE POSTE NYLOFOR 60X40MM, BRANCO, APARAFUSADO COM KIT FIXADOR POLIAMIDA. ESTRUTURA FIXADA COM 3 PEÇAS DE GONZO 3/4" GALVANIZADO COM ABA ALONGADA. INCLUSIVE FERROLHO. FORNECIMENTO E INSTALAÇÃO.</t>
  </si>
  <si>
    <t xml:space="preserve"> 9.1.4 </t>
  </si>
  <si>
    <t xml:space="preserve"> 1861 </t>
  </si>
  <si>
    <t>Fornecimento de cadeado 40mm</t>
  </si>
  <si>
    <t xml:space="preserve"> 9.2 </t>
  </si>
  <si>
    <t>PILAR EM "W"</t>
  </si>
  <si>
    <t xml:space="preserve"> 9.2.1 </t>
  </si>
  <si>
    <t xml:space="preserve"> 100765 </t>
  </si>
  <si>
    <t>PILAR METÁLICO PERFIL LAMINADO/SOLDADO EM AÇO ESTRUTURAL, COM CONEXÕES PARAFUSADAS, INCLUSOS MÃO DE OBRA, TRANSPORTE E IÇAMENTO UTILIZANDO GUINDASTE - FORNECIMENTO E INSTALAÇÃO. AF_01/2020_PSA</t>
  </si>
  <si>
    <t xml:space="preserve"> 9.2.2 </t>
  </si>
  <si>
    <t xml:space="preserve"> 100741 </t>
  </si>
  <si>
    <t>PINTURA COM TINTA ALQUÍDICA DE ACABAMENTO (ESMALTE SINTÉTICO ACETINADO) PULVERIZADA SOBRE SUPERFÍCIES METÁLICAS (EXCETO PERFIL) EXECUTADO EM OBRA (POR DEMÃO). AF_01/2020_PE</t>
  </si>
  <si>
    <t xml:space="preserve"> 9.2.3 </t>
  </si>
  <si>
    <t xml:space="preserve"> DPEMA-0069 </t>
  </si>
  <si>
    <t>PILAR EM PERFIL DE AÇO GALVANIZADO, 120MM X120 MM, INCLUSO  APLICAÇÃO DE ZARCÃO EM PONTOS DE SOLDA, FUNDO PARA  GALVANIZADO E PINTURA PULVERIZADA NA COR PRETA</t>
  </si>
  <si>
    <t xml:space="preserve"> 10 </t>
  </si>
  <si>
    <t>INSTALAÇÕES ELÉTRICAS, LÓGICAS E SPDA - EXTERNAS</t>
  </si>
  <si>
    <t xml:space="preserve"> 10.1 </t>
  </si>
  <si>
    <t>PADRÃO DE ENTRADA, ALIMENTAÇÃO, INFRA ELÉTRICA E LÓGICA</t>
  </si>
  <si>
    <t xml:space="preserve"> 10.1.1 </t>
  </si>
  <si>
    <t xml:space="preserve"> DPEMA-0126 </t>
  </si>
  <si>
    <t>PADRÃO DE ENTRADA DE ENERGIA TRIFÁSICO, INSTALADO EM MURO,  COM FORNECIMENTO E INSTALAÇÃO DE QUADRO DE MEDIÇÃO  TRIFÁSICO, INCLUSO ATERRAMENTO, DISJUNTOR 100A E PONTALETE  EM AÇO GALVANIZADO, 2" COM OLHAL- PADRÃO DPE/MA</t>
  </si>
  <si>
    <t xml:space="preserve"> 10.1.2 </t>
  </si>
  <si>
    <t xml:space="preserve"> 10.1.3 </t>
  </si>
  <si>
    <t xml:space="preserve"> 10.1.4 </t>
  </si>
  <si>
    <t xml:space="preserve"> 357 </t>
  </si>
  <si>
    <t>Eletroduto de pvc rígido roscável, diâm = 60mm (2")</t>
  </si>
  <si>
    <t xml:space="preserve"> 10.1.5 </t>
  </si>
  <si>
    <t xml:space="preserve"> 366 </t>
  </si>
  <si>
    <t>Curva para eletroduto de pvc rígido roscável, diâm = 60mm (2")</t>
  </si>
  <si>
    <t xml:space="preserve"> 10.1.6 </t>
  </si>
  <si>
    <t xml:space="preserve"> 101562 </t>
  </si>
  <si>
    <t>CABO DE COBRE FLEXÍVEL ISOLADO, 25 MM², 0,6/1,0 KV, PARA REDE AÉREA DE DISTRIBUIÇÃO DE ENERGIA ELÉTRICA DE BAIXA TENSÃO - FORNECIMENTO E INSTALAÇÃO. AF_07/2020</t>
  </si>
  <si>
    <t xml:space="preserve"> 10.1.7 </t>
  </si>
  <si>
    <t xml:space="preserve"> 354 </t>
  </si>
  <si>
    <t>Eletroduto de pvc rígido roscável, diâm = 32mm (1")</t>
  </si>
  <si>
    <t xml:space="preserve"> 10.1.8 </t>
  </si>
  <si>
    <t xml:space="preserve"> 363 </t>
  </si>
  <si>
    <t>Curva para eletroduto de pvc rígido roscável, diâm = 32mm (1")</t>
  </si>
  <si>
    <t xml:space="preserve"> 10.1.9 </t>
  </si>
  <si>
    <t xml:space="preserve"> 10572 </t>
  </si>
  <si>
    <t>Guia para cabos em arame galvanizado nº16</t>
  </si>
  <si>
    <t xml:space="preserve"> 10.1.10 </t>
  </si>
  <si>
    <t xml:space="preserve"> 8924 </t>
  </si>
  <si>
    <t>Abraçadeira metálica tipo "D" de 2 1/2"</t>
  </si>
  <si>
    <t xml:space="preserve"> 10.1.11 </t>
  </si>
  <si>
    <t xml:space="preserve"> 12140 </t>
  </si>
  <si>
    <t>Abraçadeira metálica tipo "D" de 1"</t>
  </si>
  <si>
    <t xml:space="preserve"> 10.1.12 </t>
  </si>
  <si>
    <t xml:space="preserve"> DPEMA-0012 </t>
  </si>
  <si>
    <t>CAIXA ENTERRADA ELÉTRICA RETANGULAR, EM ALVENARIA COM TIJOLOS CERÂMICOS, FUNDO COM BRITA, DIMENSÕES INTERNAS: 0,30X0,30X0,50 M, COM CHAPISCO E REBOCO, E=2CM, COM ADITIVO IMPERMEABILIZANTE - INCLUSIVE TAMPA EM CONCRETO ARMADO.</t>
  </si>
  <si>
    <t xml:space="preserve"> 10.1.13 </t>
  </si>
  <si>
    <t xml:space="preserve"> 9138 </t>
  </si>
  <si>
    <t>Caixa de passagem pvc 4"x4", sistema "x", com tampa</t>
  </si>
  <si>
    <t xml:space="preserve"> 10.1.14 </t>
  </si>
  <si>
    <t xml:space="preserve"> 13527 </t>
  </si>
  <si>
    <t>Fornecimento e assentamento de caixa pvc 4" x 2"</t>
  </si>
  <si>
    <t xml:space="preserve"> 10.2 </t>
  </si>
  <si>
    <t>ABRIGO DE QUADRO GERAL</t>
  </si>
  <si>
    <t xml:space="preserve"> 10.2.1 </t>
  </si>
  <si>
    <t xml:space="preserve"> DPEMA-0013 </t>
  </si>
  <si>
    <t>ABRIGO EM ALVENARIA (1,05M X 0,45M, H=2,50M) PARA CONJUNTO DE QUADRO DE DISTRIBUIÇÃO, SOBRE BASE DE CONCRETO ARMADO (1,20M X 0,75M), INCLUINDO CHAPISCO E REBOCO, COM PORTA EM ALUMÍNIO (0,80M X 2,10M)</t>
  </si>
  <si>
    <t xml:space="preserve"> 10.2.2 </t>
  </si>
  <si>
    <t xml:space="preserve"> DPEMA-0014 </t>
  </si>
  <si>
    <t>QUADRO DE DISTRIBUICAO PARA 16 DISJUNTORES COM BARRAMENTO, DPS CLASSE II E DIJUNTORES TRIPOLARES - PADRÃO NÚCLEO BÁSICO DPE/MA</t>
  </si>
  <si>
    <t xml:space="preserve"> 10.2.3 </t>
  </si>
  <si>
    <t xml:space="preserve"> 91860 </t>
  </si>
  <si>
    <t>ELETRODUTO FLEXÍVEL CORRUGADO, PEAD, DN 40 MM (1 1/4"), PARA CIRCUITOS TERMINAIS, INSTALADO EM PAREDE - FORNECIMENTO E INSTALAÇÃO. AF_03/2023</t>
  </si>
  <si>
    <t xml:space="preserve"> 10.3 </t>
  </si>
  <si>
    <t>SISTEMA DE PROTEÇÃO CONTRA DESCAGAS ATMOSFÉRICAS (SPDA)</t>
  </si>
  <si>
    <t xml:space="preserve"> 10.3.1 </t>
  </si>
  <si>
    <t xml:space="preserve"> 10.3.2 </t>
  </si>
  <si>
    <t xml:space="preserve"> 10.3.3 </t>
  </si>
  <si>
    <t xml:space="preserve"> 98111 </t>
  </si>
  <si>
    <t>CAIXA DE INSPEÇÃO PARA ATERRAMENTO, CIRCULAR, EM POLIETILENO, DIÂMETRO INTERNO = 0,3 M. AF_12/2020</t>
  </si>
  <si>
    <t xml:space="preserve"> 10.3.4 </t>
  </si>
  <si>
    <t xml:space="preserve"> 9962 </t>
  </si>
  <si>
    <t>Lastro de brita graduada apiloada e=10cm</t>
  </si>
  <si>
    <t xml:space="preserve"> 10.3.5 </t>
  </si>
  <si>
    <t xml:space="preserve"> 078032 </t>
  </si>
  <si>
    <t>TAMPA DE FERRO FUNDIDO 300MM PARA CAIXA DE ATERRAMENTO</t>
  </si>
  <si>
    <t xml:space="preserve"> 10.3.6 </t>
  </si>
  <si>
    <t xml:space="preserve"> 8082 </t>
  </si>
  <si>
    <t>Cabo de cobre nú 50 mm2 - fornecimento e assentamento (2,27m/kg)</t>
  </si>
  <si>
    <t>kg</t>
  </si>
  <si>
    <t xml:space="preserve"> 10.3.7 </t>
  </si>
  <si>
    <t xml:space="preserve"> 9379 </t>
  </si>
  <si>
    <t>Haste cobreada copperweld p/aterramento d=  5/8" x 2,40m</t>
  </si>
  <si>
    <t xml:space="preserve"> 10.3.8 </t>
  </si>
  <si>
    <t xml:space="preserve"> 7923 </t>
  </si>
  <si>
    <t>Terminal de compressão para cabo de  50 mm2 - fornecimento e instalação</t>
  </si>
  <si>
    <t xml:space="preserve"> 10.3.9 </t>
  </si>
  <si>
    <t xml:space="preserve"> 11132 </t>
  </si>
  <si>
    <t>Presilha de latão, L=20mm, para fixação de cabos de cobre, furo d=5mm, para cabos 35mm² a 50mm², ref:TEL-744 ou similar (SPDA)</t>
  </si>
  <si>
    <t xml:space="preserve"> 10.3.10 </t>
  </si>
  <si>
    <t xml:space="preserve"> 10907 </t>
  </si>
  <si>
    <t>Conector cabo-haste em bronze natural para 2 cabos cobre de 16mm² a 70mm² comgrampo "U" e porcas de aço galv.Ref:TEL-583 ou similar - fornecimento e instalação</t>
  </si>
  <si>
    <t xml:space="preserve"> 10.3.11 </t>
  </si>
  <si>
    <t xml:space="preserve"> 9051 </t>
  </si>
  <si>
    <t>Caixa de equalização p/aterramento 20x20x10cm de sobrepor p/11 terminais de pressão c/barramento</t>
  </si>
  <si>
    <t xml:space="preserve"> 10.3.12 </t>
  </si>
  <si>
    <t xml:space="preserve"> 12740 </t>
  </si>
  <si>
    <t>Fornecimento e assentamento de barra chata de alumínio de 7/8" x 1/8"</t>
  </si>
  <si>
    <t xml:space="preserve"> 10.3.13 </t>
  </si>
  <si>
    <t xml:space="preserve"> DPEMA-0129 </t>
  </si>
  <si>
    <t>Descidas do SPDA em barra chata de alumínio 70 mm²</t>
  </si>
  <si>
    <t xml:space="preserve"> 10.3.14 </t>
  </si>
  <si>
    <t xml:space="preserve"> DPEMA-0130 </t>
  </si>
  <si>
    <t>Captor de SPDA em barra chata de alumínio de 7/8" x 1/8" para 4 Defensores</t>
  </si>
  <si>
    <t xml:space="preserve"> 10.4 </t>
  </si>
  <si>
    <t>ILUMINAÇÃO EXTERNA</t>
  </si>
  <si>
    <t xml:space="preserve"> 10.4.1 </t>
  </si>
  <si>
    <t>ARANDELAS</t>
  </si>
  <si>
    <t xml:space="preserve"> 10.4.1.1 </t>
  </si>
  <si>
    <t xml:space="preserve"> 2476 </t>
  </si>
  <si>
    <t>Rasgos em alvenaria para passagem de tubulação   diâm     1/2" a 1"</t>
  </si>
  <si>
    <t xml:space="preserve"> 10.4.1.2 </t>
  </si>
  <si>
    <t xml:space="preserve"> 2483 </t>
  </si>
  <si>
    <t>Enchimento de rasgos em alvenaria e concreto  para tubulação  diâm    1/2" a 1"</t>
  </si>
  <si>
    <t xml:space="preserve"> 10.4.1.3 </t>
  </si>
  <si>
    <t xml:space="preserve"> 91939 </t>
  </si>
  <si>
    <t>CAIXA RETANGULAR 4" X 2" ALTA (2,00 M DO PISO), PVC, INSTALADA EM PAREDE - FORNECIMENTO E INSTALAÇÃO. AF_03/2023</t>
  </si>
  <si>
    <t xml:space="preserve"> 10.4.1.4 </t>
  </si>
  <si>
    <t xml:space="preserve"> 91926 </t>
  </si>
  <si>
    <t>CABO DE COBRE FLEXÍVEL ISOLADO, 2,5 MM², ANTI-CHAMA 450/750 V, PARA CIRCUITOS TERMINAIS - FORNECIMENTO E INSTALAÇÃO. AF_03/2023</t>
  </si>
  <si>
    <t xml:space="preserve"> 10.4.1.5 </t>
  </si>
  <si>
    <t xml:space="preserve"> 480 </t>
  </si>
  <si>
    <t>Relé fotoelétrico individual 5a/127v c/base móvel</t>
  </si>
  <si>
    <t xml:space="preserve"> 10.4.1.6 </t>
  </si>
  <si>
    <t xml:space="preserve"> 060496 </t>
  </si>
  <si>
    <t>ARANDELA LED 18W BRANCO FRIO TIPO TARTARUGA</t>
  </si>
  <si>
    <t xml:space="preserve"> 10.4.2 </t>
  </si>
  <si>
    <t>REFLETORES DO JARDIM</t>
  </si>
  <si>
    <t xml:space="preserve"> 10.4.2.1 </t>
  </si>
  <si>
    <t xml:space="preserve"> 5023 </t>
  </si>
  <si>
    <t>Cabo de cobre PP Cordplast 2 x 2,5 mm2, 450/750v - fornecimento</t>
  </si>
  <si>
    <t xml:space="preserve"> 10.4.2.2 </t>
  </si>
  <si>
    <t xml:space="preserve"> DPEMA-0015 </t>
  </si>
  <si>
    <t>SUPORTE REFLETOR LED CHÃO ESTACA ESPETO JARDIM 45MM PRETO</t>
  </si>
  <si>
    <t xml:space="preserve"> 10.4.2.3 </t>
  </si>
  <si>
    <t xml:space="preserve"> DPEMA-0016 </t>
  </si>
  <si>
    <t>REFLETOR HOLOFOTE SLIM LED, 10W, PRETO, LUZ BRANCA 6500K, 750, IP65, PROVA D'ÁGUA, BIVOLT, AVANT, MEDIDAS A -91 B -90 C- 26D-50 MM</t>
  </si>
  <si>
    <t xml:space="preserve"> 10.5 </t>
  </si>
  <si>
    <t>ABRIGO DA BOMBA E ALIMENTAÇÃO ELÉTRICA</t>
  </si>
  <si>
    <t xml:space="preserve"> 10.5.1 </t>
  </si>
  <si>
    <t xml:space="preserve"> DPEMA-0017 </t>
  </si>
  <si>
    <t>ABRIGO EM ALVENARIA (MEDIDAS INTERNAS: 0,60M X 0,60M, H= 0,70M) PARA CONJUNTO DE MOTO-BOMBA, SOBRE BASE DE CONCRETO ARMADO (0,70M X 1,10M), INCLUINDO CHAPISCO, REBOCO, ESQUADRIA DE FERRO E COBERTURA EM CONCRETO ARMADO (0,70M X 0,75M), E= 5CM, I=10%</t>
  </si>
  <si>
    <t xml:space="preserve"> 10.5.2 </t>
  </si>
  <si>
    <t xml:space="preserve"> 10.5.3 </t>
  </si>
  <si>
    <t xml:space="preserve"> 10.5.4 </t>
  </si>
  <si>
    <t xml:space="preserve"> 10.5.5 </t>
  </si>
  <si>
    <t xml:space="preserve"> 102111 </t>
  </si>
  <si>
    <t>BOMBA CENTRÍFUGA, MONOFÁSICA, 0,5 CV OU 0,49 HP, HM 6 A 20 M, Q 1,2 A 8,3 M3/H - FORNECIMENTO E INSTALAÇÃO. AF_12/2020</t>
  </si>
  <si>
    <t xml:space="preserve"> 10.6 </t>
  </si>
  <si>
    <t>ALIMENTAÇÃO BOIA ELÉTRICA INFERIOR E SUPERIOR</t>
  </si>
  <si>
    <t xml:space="preserve"> 10.6.1 </t>
  </si>
  <si>
    <t xml:space="preserve"> 94795 </t>
  </si>
  <si>
    <t>TORNEIRA DE BOIA PARA CAIXA D'ÁGUA, ROSCÁVEL, 1/2" - FORNECIMENTO E INSTALAÇÃO. AF_08/2021</t>
  </si>
  <si>
    <t xml:space="preserve"> 10.6.2 </t>
  </si>
  <si>
    <t xml:space="preserve"> 94797 </t>
  </si>
  <si>
    <t>TORNEIRA DE BOIA PARA CAIXA D'ÁGUA, ROSCÁVEL, 1" - FORNECIMENTO E INSTALAÇÃO. AF_08/2021</t>
  </si>
  <si>
    <t xml:space="preserve"> 10.6.3 </t>
  </si>
  <si>
    <t xml:space="preserve"> 102137 </t>
  </si>
  <si>
    <t>CHAVE DE BOIA AUTOMÁTICA SUPERIOR/INFERIOR 15A/250V - FORNECIMENTO E INSTALAÇÃO. AF_12/2020</t>
  </si>
  <si>
    <t xml:space="preserve"> 10.6.4 </t>
  </si>
  <si>
    <t xml:space="preserve"> 11 </t>
  </si>
  <si>
    <t>INSTALAÇÕES HIDROSSANITÁRIAS</t>
  </si>
  <si>
    <t xml:space="preserve"> 11.1 </t>
  </si>
  <si>
    <t>ALIMENTAÇÃO DE ÁGUA FRIA</t>
  </si>
  <si>
    <t xml:space="preserve"> 11.1.1 </t>
  </si>
  <si>
    <t xml:space="preserve"> 11.1.2 </t>
  </si>
  <si>
    <t xml:space="preserve"> 89401 </t>
  </si>
  <si>
    <t>TUBO, PVC, SOLDÁVEL, DN 20MM, INSTALADO EM RAMAL DE DISTRIBUIÇÃO DE ÁGUA - FORNECIMENTO E INSTALAÇÃO. AF_06/2022</t>
  </si>
  <si>
    <t xml:space="preserve"> 11.1.3 </t>
  </si>
  <si>
    <t xml:space="preserve"> 93382 </t>
  </si>
  <si>
    <t>REATERRO MANUAL DE VALAS, COM COMPACTADOR DE SOLOS DE PERCUSSÃO. AF_08/2023</t>
  </si>
  <si>
    <t xml:space="preserve"> 11.1.4 </t>
  </si>
  <si>
    <t xml:space="preserve"> 89404 </t>
  </si>
  <si>
    <t>JOELHO 90 GRAUS, PVC, SOLDÁVEL, DN 20MM, INSTALADO EM RAMAL DE DISTRIBUIÇÃO DE ÁGUA - FORNECIMENTO E INSTALAÇÃO. AF_06/2022</t>
  </si>
  <si>
    <t xml:space="preserve"> 11.1.5 </t>
  </si>
  <si>
    <t xml:space="preserve"> 89417 </t>
  </si>
  <si>
    <t>LUVA, PVC, SOLDÁVEL, DN 20MM, INSTALADO EM RAMAL DE DISTRIBUIÇÃO DE ÁGUA - FORNECIMENTO E INSTALAÇÃO. AF_06/2022</t>
  </si>
  <si>
    <t xml:space="preserve"> 11.1.6 </t>
  </si>
  <si>
    <t xml:space="preserve"> 89438 </t>
  </si>
  <si>
    <t>TE, PVC, SOLDÁVEL, DN 20MM, INSTALADO EM RAMAL DE DISTRIBUIÇÃO DE ÁGUA - FORNECIMENTO E INSTALAÇÃO. AF_06/2022</t>
  </si>
  <si>
    <t xml:space="preserve"> 11.1.7 </t>
  </si>
  <si>
    <t xml:space="preserve"> 103047 </t>
  </si>
  <si>
    <t>REGISTRO DE ESFERA, PVC, SOLDÁVEL, COM VOLANTE, DN  20 MM - FORNECIMENTO E INSTALAÇÃO. AF_08/2021</t>
  </si>
  <si>
    <t xml:space="preserve"> 11.1.8 </t>
  </si>
  <si>
    <t xml:space="preserve"> 94783 </t>
  </si>
  <si>
    <t>ADAPTADOR COM FLANGE E ANEL DE VEDAÇÃO, PVC, SOLDÁVEL, DN  20 MM X 1/2", INSTALADO EM RESERVAÇÃO PREDIAL DE ÁGUA - FORNECIMENTO E INSTALAÇÃO. AF_04/2024</t>
  </si>
  <si>
    <t xml:space="preserve"> 11.2 </t>
  </si>
  <si>
    <t>RESERVATÓRIO INFERIOR</t>
  </si>
  <si>
    <t xml:space="preserve"> 11.2.1 </t>
  </si>
  <si>
    <t xml:space="preserve"> 94703 </t>
  </si>
  <si>
    <t>ADAPTADOR COM FLANGE E ANEL DE VEDAÇÃO, PVC, SOLDÁVEL, DN  25 MM X 3/4", INSTALADO EM RESERVAÇÃO PREDIAL DE ÁGUA - FORNECIMENTO E INSTALAÇÃO. AF_04/2024</t>
  </si>
  <si>
    <t xml:space="preserve"> 11.2.2 </t>
  </si>
  <si>
    <t xml:space="preserve"> 102610 </t>
  </si>
  <si>
    <t>CAIXA D´ÁGUA EM POLIETILENO, 3000 LITROS - FORNECIMENTO E INSTALAÇÃO. AF_06/2021</t>
  </si>
  <si>
    <t xml:space="preserve"> 11.2.3 </t>
  </si>
  <si>
    <t xml:space="preserve"> 94704 </t>
  </si>
  <si>
    <t>ADAPTADOR COM FLANGE E ANEL DE VEDAÇÃO, PVC, SOLDÁVEL, DN 32 MM X 1", INSTALADO EM RESERVAÇÃO PREDIAL DE ÁGUA - FORNECIMENTO E INSTALAÇÃO. AF_04/2024</t>
  </si>
  <si>
    <t xml:space="preserve"> 11.2.4 </t>
  </si>
  <si>
    <t xml:space="preserve"> 94648 </t>
  </si>
  <si>
    <t>TUBO, PVC, SOLDÁVEL, DN  25 MM, INSTALADO EM RESERVAÇÃO PREDIAL DE ÁGUA - FORNECIMENTO E INSTALAÇÃO. AF_04/2024</t>
  </si>
  <si>
    <t xml:space="preserve"> 11.2.5 </t>
  </si>
  <si>
    <t xml:space="preserve"> 103011 </t>
  </si>
  <si>
    <t>VÁLVULA DE RETENÇÃO, DE BRONZE, PÉ COM CRIVOS, ROSCÁVEL, 1" - FORNECIMENTO E INSTALAÇÃO. AF_08/2021</t>
  </si>
  <si>
    <t xml:space="preserve"> 11.2.6 </t>
  </si>
  <si>
    <t xml:space="preserve"> 89440 </t>
  </si>
  <si>
    <t>TE, PVC, SOLDÁVEL, DN 25MM, INSTALADO EM RAMAL DE DISTRIBUIÇÃO DE ÁGUA - FORNECIMENTO E INSTALAÇÃO. AF_06/2022</t>
  </si>
  <si>
    <t xml:space="preserve"> 11.2.7 </t>
  </si>
  <si>
    <t xml:space="preserve"> 89408 </t>
  </si>
  <si>
    <t>JOELHO 90 GRAUS, PVC, SOLDÁVEL, DN 25MM, INSTALADO EM RAMAL DE DISTRIBUIÇÃO DE ÁGUA - FORNECIMENTO E INSTALAÇÃO. AF_06/2022</t>
  </si>
  <si>
    <t xml:space="preserve"> 11.2.8 </t>
  </si>
  <si>
    <t xml:space="preserve"> 94796 </t>
  </si>
  <si>
    <t>TORNEIRA DE BOIA PARA CAIXA D'ÁGUA, ROSCÁVEL, 3/4" - FORNECIMENTO E INSTALAÇÃO. AF_08/2021</t>
  </si>
  <si>
    <t xml:space="preserve"> 11.2.9 </t>
  </si>
  <si>
    <t xml:space="preserve"> 94489 </t>
  </si>
  <si>
    <t>REGISTRO DE ESFERA, PVC, SOLDÁVEL, COM VOLANTE, DN  25 MM - FORNECIMENTO E INSTALAÇÃO. AF_08/2021</t>
  </si>
  <si>
    <t xml:space="preserve"> 11.2.10 </t>
  </si>
  <si>
    <t xml:space="preserve"> 94490 </t>
  </si>
  <si>
    <t>REGISTRO DE ESFERA, PVC, SOLDÁVEL, COM VOLANTE, DN  32 MM - FORNECIMENTO E INSTALAÇÃO. AF_08/2021</t>
  </si>
  <si>
    <t xml:space="preserve"> 11.3 </t>
  </si>
  <si>
    <t>RESERVATÓRIO SUPERIOR</t>
  </si>
  <si>
    <t xml:space="preserve"> 11.3.1 </t>
  </si>
  <si>
    <t xml:space="preserve"> 11.3.2 </t>
  </si>
  <si>
    <t xml:space="preserve"> 11.3.3 </t>
  </si>
  <si>
    <t xml:space="preserve"> 89402 </t>
  </si>
  <si>
    <t>TUBO, PVC, SOLDÁVEL, DN 25MM, INSTALADO EM RAMAL DE DISTRIBUIÇÃO DE ÁGUA - FORNECIMENTO E INSTALAÇÃO. AF_06/2022</t>
  </si>
  <si>
    <t xml:space="preserve"> 11.3.4 </t>
  </si>
  <si>
    <t xml:space="preserve"> 89425 </t>
  </si>
  <si>
    <t>LUVA DE CORRER, PVC, SOLDÁVEL, DN 25MM, INSTALADO EM RAMAL DE DISTRIBUIÇÃO DE ÁGUA - FORNECIMENTO E INSTALAÇÃO. AF_06/2022</t>
  </si>
  <si>
    <t xml:space="preserve"> 11.3.5 </t>
  </si>
  <si>
    <t xml:space="preserve"> 11.3.6 </t>
  </si>
  <si>
    <t xml:space="preserve"> 11.3.7 </t>
  </si>
  <si>
    <t xml:space="preserve"> 8441 </t>
  </si>
  <si>
    <t>Abraçadeira metálica tipo "D" de 3/4"</t>
  </si>
  <si>
    <t xml:space="preserve"> 11.3.8 </t>
  </si>
  <si>
    <t xml:space="preserve"> 11.4 </t>
  </si>
  <si>
    <t>INSTALAÇÕES SANITÁRIAS</t>
  </si>
  <si>
    <t xml:space="preserve"> 11.4.1 </t>
  </si>
  <si>
    <t xml:space="preserve"> DPEMA-0020 </t>
  </si>
  <si>
    <t>CAIXA ENTERRADA HIDRÁULICA RETANGULAR, EM ALVENARIA COM BLOCOS CERÂMICOS, DIMENSÕES INTERNAS: 0,6X0,6X0,6 M PARA INSPEÇÃO DE REDE DE ESGOTO, INCLUSO REBOCO INTERNO /EXTERNO E IMPERMEABILIZAÇÃO DE SUPERFÍCIE, COM DUAS DEMÃOS DE PRIMER - INLCUSO TAMPA DE CONCRETO ARMADO COM ALÇA</t>
  </si>
  <si>
    <t xml:space="preserve"> 11.4.2 </t>
  </si>
  <si>
    <t xml:space="preserve"> 11.4.3 </t>
  </si>
  <si>
    <t xml:space="preserve"> 89714 </t>
  </si>
  <si>
    <t>TUBO PVC, SERIE NORMAL, ESGOTO PREDIAL, DN 100 MM, FORNECIDO E INSTALADO EM RAMAL DE DESCARGA OU RAMAL DE ESGOTO SANITÁRIO. AF_08/2022</t>
  </si>
  <si>
    <t xml:space="preserve"> 11.4.4 </t>
  </si>
  <si>
    <t xml:space="preserve"> 89712 </t>
  </si>
  <si>
    <t>TUBO PVC, SERIE NORMAL, ESGOTO PREDIAL, DN 50 MM, FORNECIDO E INSTALADO EM RAMAL DE DESCARGA OU RAMAL DE ESGOTO SANITÁRIO. AF_08/2022</t>
  </si>
  <si>
    <t xml:space="preserve"> 11.4.5 </t>
  </si>
  <si>
    <t xml:space="preserve"> 89851 </t>
  </si>
  <si>
    <t>JOELHO 45 GRAUS, PVC, SERIE NORMAL, ESGOTO PREDIAL, DN 100 MM, JUNTA ELÁSTICA, FORNECIDO E INSTALADO EM SUBCOLETOR AÉREO DE ESGOTO SANITÁRIO. AF_08/2022</t>
  </si>
  <si>
    <t xml:space="preserve"> 11.4.6 </t>
  </si>
  <si>
    <t xml:space="preserve"> 104357 </t>
  </si>
  <si>
    <t>CAP, PVC, SÉRIE NORMAL, ESGOTO PREDIAL, DN 100 MM, JUNTA ELÁSTICA, FORNECIDO E INSTALADO EM SUBCOLETOR AÉREO DE ESGOTO SANITÁRIO. AF_08/2022</t>
  </si>
  <si>
    <t xml:space="preserve"> 11.4.7 </t>
  </si>
  <si>
    <t xml:space="preserve"> 98110 </t>
  </si>
  <si>
    <t>CAIXA DE GORDURA PEQUENA (CAPACIDADE: 19 L), CIRCULAR, EM PVC, DIÂMETRO INTERNO= 0,3 M. AF_12/2020</t>
  </si>
  <si>
    <t xml:space="preserve"> 11.4.8 </t>
  </si>
  <si>
    <t xml:space="preserve"> 89557 </t>
  </si>
  <si>
    <t>REDUÇÃO EXCÊNTRICA, PVC, SERIE R, ÁGUA PLUVIAL, DN 100 X 75 MM, JUNTA ELÁSTICA, FORNECIDO E INSTALADO EM RAMAL DE ENCAMINHAMENTO. AF_06/2022</t>
  </si>
  <si>
    <t xml:space="preserve"> 11.4.9 </t>
  </si>
  <si>
    <t xml:space="preserve"> 89549 </t>
  </si>
  <si>
    <t>REDUÇÃO EXCÊNTRICA, PVC, SERIE R, ÁGUA PLUVIAL, DN 75 X 50 MM, JUNTA ELÁSTICA, FORNECIDO E INSTALADO EM RAMAL DE ENCAMINHAMENTO. AF_06/2022</t>
  </si>
  <si>
    <t xml:space="preserve"> 11.4.10 </t>
  </si>
  <si>
    <t xml:space="preserve"> 11.4.11 </t>
  </si>
  <si>
    <t xml:space="preserve"> 89732 </t>
  </si>
  <si>
    <t>JOELHO 45 GRAUS, PVC, SERIE NORMAL, ESGOTO PREDIAL, DN 50 MM, JUNTA ELÁSTICA, FORNECIDO E INSTALADO EM RAMAL DE DESCARGA OU RAMAL DE ESGOTO SANITÁRIO. AF_08/2022</t>
  </si>
  <si>
    <t xml:space="preserve"> 11.4.12 </t>
  </si>
  <si>
    <t xml:space="preserve"> 11.4.13 </t>
  </si>
  <si>
    <t xml:space="preserve"> DPEMA-0021 </t>
  </si>
  <si>
    <t>VÁLVULA DE RETENÇÃO P/ ESGOTO D=100MM - FORNECIMENTO E INSTALAÇÃO</t>
  </si>
  <si>
    <t xml:space="preserve"> 11.4.14 </t>
  </si>
  <si>
    <t xml:space="preserve"> 9030 </t>
  </si>
  <si>
    <t>Caixa de passagem em alvenaria de tijolos maciços esp. = 0,12m, dim. int.= 0,80x0,80x0,40m</t>
  </si>
  <si>
    <t xml:space="preserve"> 11.5 </t>
  </si>
  <si>
    <t>SISTEMA INDIVIDUAL DE ESGOTO</t>
  </si>
  <si>
    <t xml:space="preserve"> 11.5.1 </t>
  </si>
  <si>
    <t xml:space="preserve"> DPEMA-0078 </t>
  </si>
  <si>
    <t>FOSSA SÉPTICA EM ALVENARIA E CONCRETO ARMADO, DIMENSÕES  (2,05MX4,1M, H=1,38M), V=6,5M3, INCLUSIVE PILARES E VIGAS  INFERIORES E SUPERIORES, COM TAMPA EM LAJE PRÉ-FABRICADA,  H=0,08M, INCLUSO CHAPISCO, COM REBOCO IMPERMEABILIZANTE  INTERNO E EXTERNO</t>
  </si>
  <si>
    <t xml:space="preserve"> 11.6 </t>
  </si>
  <si>
    <t>VENTILAÇÃO DE ESGOTO</t>
  </si>
  <si>
    <t xml:space="preserve"> 11.6.1 </t>
  </si>
  <si>
    <t xml:space="preserve"> 89798 </t>
  </si>
  <si>
    <t>TUBO PVC, SERIE NORMAL, ESGOTO PREDIAL, DN 50 MM, FORNECIDO E INSTALADO EM PRUMADA DE ESGOTO SANITÁRIO OU VENTILAÇÃO. AF_08/2022</t>
  </si>
  <si>
    <t xml:space="preserve"> 11.6.2 </t>
  </si>
  <si>
    <t xml:space="preserve"> 89801 </t>
  </si>
  <si>
    <t>JOELHO 90 GRAUS, PVC, SERIE NORMAL, ESGOTO PREDIAL, DN 50 MM, JUNTA ELÁSTICA, FORNECIDO E INSTALADO EM PRUMADA DE ESGOTO SANITÁRIO OU VENTILAÇÃO. AF_08/2022</t>
  </si>
  <si>
    <t xml:space="preserve"> 11.6.3 </t>
  </si>
  <si>
    <t xml:space="preserve"> 104348 </t>
  </si>
  <si>
    <t>TERMINAL DE VENTILAÇÃO, PVC, SÉRIE NORMAL, ESGOTO PREDIAL, DN 50 MM, JUNTA SOLDÁVEL, FORNECIDO E INSTALADO EM PRUMADA DE ESGOTO SANITÁRIO OU VENTILAÇÃO. AF_08/2022</t>
  </si>
  <si>
    <t xml:space="preserve"> 11.6.4 </t>
  </si>
  <si>
    <t xml:space="preserve"> 11976 </t>
  </si>
  <si>
    <t>Abraçadeira de Alumínio 2" 50mm    (Daisa BC-200) ou similar</t>
  </si>
  <si>
    <t xml:space="preserve"> 11.6.5 </t>
  </si>
  <si>
    <t xml:space="preserve"> 89825 </t>
  </si>
  <si>
    <t>TE, PVC, SERIE NORMAL, ESGOTO PREDIAL, DN 50 X 50 MM, JUNTA ELÁSTICA, FORNECIDO E INSTALADO EM PRUMADA DE ESGOTO SANITÁRIO OU VENTILAÇÃO. AF_08/2022</t>
  </si>
  <si>
    <t xml:space="preserve"> 12 </t>
  </si>
  <si>
    <t>DRENAGEM</t>
  </si>
  <si>
    <t xml:space="preserve"> 12.1 </t>
  </si>
  <si>
    <t>DRENAGEM SUPERFICIAL CANALETAS E SARJETAS</t>
  </si>
  <si>
    <t xml:space="preserve"> 12.1.1 </t>
  </si>
  <si>
    <t xml:space="preserve"> 12.1.2 </t>
  </si>
  <si>
    <t xml:space="preserve"> 89512 </t>
  </si>
  <si>
    <t>TUBO PVC, SÉRIE R, ÁGUA PLUVIAL, DN 100 MM, FORNECIDO E INSTALADO EM RAMAL DE ENCAMINHAMENTO. AF_06/2022</t>
  </si>
  <si>
    <t xml:space="preserve"> 12.1.3 </t>
  </si>
  <si>
    <t xml:space="preserve"> 89529 </t>
  </si>
  <si>
    <t>JOELHO 90 GRAUS, PVC, SERIE R, ÁGUA PLUVIAL, DN 100 MM, JUNTA ELÁSTICA, FORNECIDO E INSTALADO EM RAMAL DE ENCAMINHAMENTO. AF_06/2022</t>
  </si>
  <si>
    <t xml:space="preserve"> 12.1.4 </t>
  </si>
  <si>
    <t xml:space="preserve"> 89571 </t>
  </si>
  <si>
    <t>TÊ, PVC, SERIE R, ÁGUA PLUVIAL, DN 100 X 100 MM, JUNTA ELÁSTICA, FORNECIDO E INSTALADO EM RAMAL DE ENCAMINHAMENTO. AF_06/2022</t>
  </si>
  <si>
    <t xml:space="preserve"> 12.1.5 </t>
  </si>
  <si>
    <t xml:space="preserve"> DPEMA-0084 </t>
  </si>
  <si>
    <t>DRENO - SEÇÃO 0,10 X 0,10 M-, COM TUBO DE PEAD CORRUGADO 65MM  PERFURADO, ENCHIMENTO COM BRITA, ENVOLVIDO COM MANTA  GEOTÊXTIL</t>
  </si>
  <si>
    <t xml:space="preserve"> 12.1.6 </t>
  </si>
  <si>
    <t xml:space="preserve"> 12.1.7 </t>
  </si>
  <si>
    <t xml:space="preserve"> 102991 </t>
  </si>
  <si>
    <t>CANALETA MEIA CANA PRÉ-MOLDADA DE CONCRETO (D = 40 CM) - FORNECIMENTO E INSTALAÇÃO. AF_08/2021</t>
  </si>
  <si>
    <t xml:space="preserve"> 12.1.8 </t>
  </si>
  <si>
    <t xml:space="preserve"> DPEMA-0029 </t>
  </si>
  <si>
    <t>SARJETA PARA DRENAGEM COM GRELHA DE FERRO FUNDIDO 1,5 X 0,15M, INCLUSO PROTEÇÃO COM FUNDO ZARCÃO E PINTURA SINTÉTICA</t>
  </si>
  <si>
    <t xml:space="preserve"> 12.1.9 </t>
  </si>
  <si>
    <t xml:space="preserve"> DPEMA-0085 </t>
  </si>
  <si>
    <t>Caixa de passagem, dim. ext. 1x1m com divisória de alvenaria cerâmica deitada  e=0,09m, inclusive chapisco e reboco com aditivo de impermeabilizante.</t>
  </si>
  <si>
    <t xml:space="preserve"> 12.1.10 </t>
  </si>
  <si>
    <t xml:space="preserve"> 89585 </t>
  </si>
  <si>
    <t>JOELHO 45 GRAUS, PVC, SERIE R, ÁGUA PLUVIAL, DN 100 MM, JUNTA ELÁSTICA, FORNECIDO E INSTALADO EM CONDUTORES VERTICAIS DE ÁGUAS PLUVIAIS. AF_06/2022</t>
  </si>
  <si>
    <t xml:space="preserve"> 12.1.11 </t>
  </si>
  <si>
    <t xml:space="preserve"> 89690 </t>
  </si>
  <si>
    <t>JUNÇÃO SIMPLES, PVC, SERIE R, ÁGUA PLUVIAL, DN 100 X 100 MM, JUNTA ELÁSTICA, FORNECIDO E INSTALADO EM CONDUTORES VERTICAIS DE ÁGUAS PLUVIAIS. AF_06/2022</t>
  </si>
  <si>
    <t xml:space="preserve"> 12.1.12 </t>
  </si>
  <si>
    <t xml:space="preserve"> 89482 </t>
  </si>
  <si>
    <t>CAIXA SIFONADA, PVC, DN 100 X 100 X 50 MM, FORNECIDA E INSTALADA EM RAMAIS DE ENCAMINHAMENTO DE ÁGUA PLUVIAL. AF_06/2022</t>
  </si>
  <si>
    <t xml:space="preserve"> 12.1.13 </t>
  </si>
  <si>
    <t xml:space="preserve"> 74165/002 </t>
  </si>
  <si>
    <t>TUBO PVC ESGOTO PREDIAL DN 50MM, INCLUSIVE CONEXOES - FORNECIMENTO E INSTALAÇÃO</t>
  </si>
  <si>
    <t xml:space="preserve"> 12.2 </t>
  </si>
  <si>
    <t>DRENAGEM DE AR CONDICIONADO</t>
  </si>
  <si>
    <t xml:space="preserve"> 12.2.1 </t>
  </si>
  <si>
    <t xml:space="preserve"> 89865 </t>
  </si>
  <si>
    <t>TUBO, PVC, SOLDÁVEL, DN 25MM, INSTALADO EM DRENO DE AR-CONDICIONADO - FORNECIMENTO E INSTALAÇÃO. AF_08/2022</t>
  </si>
  <si>
    <t xml:space="preserve"> 12.2.2 </t>
  </si>
  <si>
    <t xml:space="preserve"> 89866 </t>
  </si>
  <si>
    <t>JOELHO 90 GRAUS, PVC, SOLDÁVEL, DN 25MM, INSTALADO EM DRENO DE AR-CONDICIONADO - FORNECIMENTO E INSTALAÇÃO. AF_08/2022</t>
  </si>
  <si>
    <t xml:space="preserve"> 12.2.3 </t>
  </si>
  <si>
    <t xml:space="preserve"> 11975 </t>
  </si>
  <si>
    <t>Abraçadeira de alumínio 1 " 25mm (DAISA BC-100) ou similar</t>
  </si>
  <si>
    <t xml:space="preserve"> 12.2.4 </t>
  </si>
  <si>
    <t xml:space="preserve"> 104316 </t>
  </si>
  <si>
    <t>TUBO, PVC, SOLDÁVEL, DN 32 MM, INSTALADO EM DRENO DE AR CONDICIONADO - FORNECIMENTO E INSTALAÇÃO. AF_08/2022</t>
  </si>
  <si>
    <t xml:space="preserve"> 12.2.5 </t>
  </si>
  <si>
    <t xml:space="preserve"> 104324 </t>
  </si>
  <si>
    <t>TE, PVC, SOLDÁVEL, DN 32 MM, INSTALADO EM DRENO DE AR CONDICIONADO - FORNECIMENTO E INSTALAÇÃO. AF_08/2022</t>
  </si>
  <si>
    <t xml:space="preserve"> 12.2.6 </t>
  </si>
  <si>
    <t xml:space="preserve"> 104320 </t>
  </si>
  <si>
    <t>JOELHO 45 GRAUS, PVC, SOLDÁVEL, DN 32 MM, INSTALADO EM DRENO DE AR CONDICIONADO - FORNECIMENTO E INSTALAÇÃO. AF_08/2022</t>
  </si>
  <si>
    <t xml:space="preserve"> 12.2.7 </t>
  </si>
  <si>
    <t xml:space="preserve"> 103948 </t>
  </si>
  <si>
    <t>BUCHA DE REDUÇÃO, CURTA, PVC, SOLDÁVEL, DN 32 X 25 MM, INSTALADO EM RAMAL OU SUB-RAMAL DE ÁGUA - FORNECIMENTO E INSTALAÇÃO. AF_06/2022</t>
  </si>
  <si>
    <t xml:space="preserve"> 12.2.8 </t>
  </si>
  <si>
    <t xml:space="preserve"> 1296 </t>
  </si>
  <si>
    <t>Junção de pvc rígido roscável  diâm = 1 1/4" Rev. 01 - 10/2022</t>
  </si>
  <si>
    <t>PINTURA</t>
  </si>
  <si>
    <t xml:space="preserve"> 13.1 </t>
  </si>
  <si>
    <t xml:space="preserve"> 13.2 </t>
  </si>
  <si>
    <t xml:space="preserve"> 13.3 </t>
  </si>
  <si>
    <t xml:space="preserve"> 88485 </t>
  </si>
  <si>
    <t>FUNDO SELADOR ACRÍLICO, APLICAÇÃO MANUAL EM PAREDE, UMA DEMÃO. AF_04/2023</t>
  </si>
  <si>
    <t xml:space="preserve"> 13.4 </t>
  </si>
  <si>
    <t xml:space="preserve"> 88489 </t>
  </si>
  <si>
    <t>PINTURA LÁTEX ACRÍLICA PREMIUM, APLICAÇÃO MANUAL EM PAREDES, DUAS DEMÃOS. AF_04/2023</t>
  </si>
  <si>
    <t xml:space="preserve"> 13.5 </t>
  </si>
  <si>
    <t xml:space="preserve"> 102491 </t>
  </si>
  <si>
    <t>PINTURA DE PISO COM TINTA ACRÍLICA, APLICAÇÃO MANUAL, 2 DEMÃOS, INCLUSO FUNDO PREPARADOR. AF_05/2021</t>
  </si>
  <si>
    <t xml:space="preserve"> 13.6 </t>
  </si>
  <si>
    <t xml:space="preserve"> 95305 </t>
  </si>
  <si>
    <t>TEXTURA ACRÍLICA, APLICAÇÃO MANUAL EM PAREDE, UMA DEMÃO. AF_04/2023</t>
  </si>
  <si>
    <t xml:space="preserve"> 13.7 </t>
  </si>
  <si>
    <t xml:space="preserve"> 102500 </t>
  </si>
  <si>
    <t>PINTURA DE DEMARCAÇÃO DE VAGA COM TINTA ACRÍLICA, E = 10 CM, APLICAÇÃO MANUAL. AF_05/2021</t>
  </si>
  <si>
    <t xml:space="preserve"> 13.8 </t>
  </si>
  <si>
    <t xml:space="preserve"> 102513 </t>
  </si>
  <si>
    <t>PINTURA DE SÍMBOLOS E TEXTOS COM TINTA ACRÍLICA, DEMARCAÇÃO COM FITA ADESIVA E APLICAÇÃO COM ROLO. AF_05/2021</t>
  </si>
  <si>
    <t xml:space="preserve"> 14 </t>
  </si>
  <si>
    <t>ACESSIBILIDADE</t>
  </si>
  <si>
    <t xml:space="preserve"> 14.1 </t>
  </si>
  <si>
    <t xml:space="preserve"> 171854 </t>
  </si>
  <si>
    <t>PISO TATIL OU ALERTA DIRECIONAL EM BORRACHA COR 25x25cm</t>
  </si>
  <si>
    <t xml:space="preserve"> 14.2 </t>
  </si>
  <si>
    <t xml:space="preserve"> 7324 </t>
  </si>
  <si>
    <t>Piso tátil direcional e/ou alerta, de concreto, colorido, p/deficientes visuais, dimensões 25x25cm, aplicado com argamassa industrializada ac-ii, rejuntado, exclusive regularização de base</t>
  </si>
  <si>
    <t xml:space="preserve"> 14.3 </t>
  </si>
  <si>
    <t xml:space="preserve"> 15 </t>
  </si>
  <si>
    <t>PAISAGISMO E JARDINAGEM</t>
  </si>
  <si>
    <t xml:space="preserve"> 15.1 </t>
  </si>
  <si>
    <t xml:space="preserve"> DPEMA-0082 </t>
  </si>
  <si>
    <t>ASSENTAMENTO DE TIJOLO MACIÇO PARA CANTEIRO DE JARDIM  NÚCLEO 4 DEFENSORES, H=30CM, SOBRE FUNDAÇÃO EM TIJOLO  CERÂMICO E LASTRO DE CONCRETO - INCLUSO CHAPISCO E REBOCO  IMPERMEABILIZANTE INTERNO</t>
  </si>
  <si>
    <t xml:space="preserve"> 15.2 </t>
  </si>
  <si>
    <t xml:space="preserve"> 2200 </t>
  </si>
  <si>
    <t>Aplicação de resina sobre revestimento de pedra piso ou parede</t>
  </si>
  <si>
    <t xml:space="preserve"> 15.3 </t>
  </si>
  <si>
    <t xml:space="preserve"> 2394 </t>
  </si>
  <si>
    <t>Fornecimento e espalhamento de terra vegetal preparada</t>
  </si>
  <si>
    <t xml:space="preserve"> 15.4 </t>
  </si>
  <si>
    <t xml:space="preserve"> DPEMA-0083 </t>
  </si>
  <si>
    <t>FORNECIMENTO E PLANTIO DE MUDAS DE MOREIA, PODOCARPO E  PATA DE ELEFANTE, COM ORNAMENTAÇÃO EM 45 SACOS DE 15KG DE  SEIXO ROLADO BRANCO nº 02,  SOBRE MANTA BIDIM - NÚCLEO 4  DEFENSORES</t>
  </si>
  <si>
    <t xml:space="preserve"> 15.5 </t>
  </si>
  <si>
    <t xml:space="preserve"> 10234 </t>
  </si>
  <si>
    <t>Grama esmeralda em placas, fornecimento e plantio</t>
  </si>
  <si>
    <t xml:space="preserve"> 15.6 </t>
  </si>
  <si>
    <t xml:space="preserve"> 2082 </t>
  </si>
  <si>
    <t>Torneira cromada para jardim, DECA 1153C39, 1/2" ou similar</t>
  </si>
  <si>
    <t xml:space="preserve"> 15.7 </t>
  </si>
  <si>
    <t xml:space="preserve"> 1358 </t>
  </si>
  <si>
    <t>Mangueira trançada de alta pressão  spt 250p ø = 3/4"</t>
  </si>
  <si>
    <t>LIMPEZA DA OBRA</t>
  </si>
  <si>
    <t xml:space="preserve"> 16.1 </t>
  </si>
  <si>
    <t xml:space="preserve"> 9537 </t>
  </si>
  <si>
    <t>LIMPEZA FINAL DA OBRA</t>
  </si>
  <si>
    <t xml:space="preserve"> 16.2 </t>
  </si>
  <si>
    <t xml:space="preserve"> 26 </t>
  </si>
  <si>
    <t>Coleta e carga manuais de entulho</t>
  </si>
  <si>
    <t xml:space="preserve"> 16.3 </t>
  </si>
  <si>
    <t xml:space="preserve"> DPEMA-0038 </t>
  </si>
  <si>
    <t>DESCARTE DE RESÍDUOS MISTURADO DA CONSTRUÇÃO CIVIL EM ÁREA LICENCIADA</t>
  </si>
  <si>
    <t xml:space="preserve"> 17 </t>
  </si>
  <si>
    <t>AS BUILT DE OBRA</t>
  </si>
  <si>
    <t xml:space="preserve"> 17.1 </t>
  </si>
  <si>
    <t xml:space="preserve"> 000516 </t>
  </si>
  <si>
    <t>VISTORIA IMOVEL P/LEVANT.""AS BUILT""ENG./HORA AREA ATE 1250M2</t>
  </si>
  <si>
    <t>Total sem BDI</t>
  </si>
  <si>
    <t>Total do BDI</t>
  </si>
  <si>
    <t>Total Geral</t>
  </si>
  <si>
    <t>RESUMO DA PLANILHA ORÇAMENTÁRIA</t>
  </si>
  <si>
    <t>PLANILHA ORÇAMENTÁRIA</t>
  </si>
  <si>
    <t>TOTAL ACUMULADO</t>
  </si>
  <si>
    <t>MEDIÇÕES</t>
  </si>
  <si>
    <t>1º MEDIÇÃO</t>
  </si>
  <si>
    <t>2º MEDIÇÃO</t>
  </si>
  <si>
    <t>3º MEDIÇÃO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</si>
</sst>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R$-416]\ #,##0.00;[Red]\-[$R$-416]\ #,##0.00"/>
    <numFmt numFmtId="165" formatCode="_-&quot;R$&quot;* #,##0.00_-;&quot;-R$&quot;* #,##0.00_-;_-&quot;R$&quot;* \-??_-;_-@_-"/>
    <numFmt numFmtId="166" formatCode="#,##0.00\ %"/>
    <numFmt numFmtId="167" formatCode="[$R$-416]\ #,##0.0000;[Red]\-[$R$-416]\ #,##0.0000"/>
    <numFmt numFmtId="168" formatCode="[$R$-416]\ #,##0.00000;[Red]\-[$R$-416]\ #,##0.00000"/>
  </numFmts>
  <fonts count="11" x14ac:knownFonts="1">
    <font>
      <sz val="11"/>
      <name val="Arial"/>
      <family val="1"/>
      <charset val="1"/>
    </font>
    <font>
      <sz val="11"/>
      <color rgb="FFCC0000"/>
      <name val="Arial"/>
      <family val="1"/>
      <charset val="1"/>
    </font>
    <font>
      <sz val="10"/>
      <name val="Arial"/>
      <family val="1"/>
      <charset val="1"/>
    </font>
    <font>
      <b/>
      <sz val="10"/>
      <name val="Arial"/>
      <family val="1"/>
      <charset val="1"/>
    </font>
    <font>
      <sz val="10"/>
      <color rgb="FFC9211E"/>
      <name val="Arial"/>
      <family val="1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b/>
      <sz val="12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11"/>
      <name val="Arial"/>
      <family val="1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D7"/>
        <bgColor rgb="FFEEEEEE"/>
      </patternFill>
    </fill>
    <fill>
      <patternFill patternType="solid">
        <fgColor rgb="FFEEEEEE"/>
        <bgColor rgb="FFDDE8CB"/>
      </patternFill>
    </fill>
    <fill>
      <patternFill patternType="solid">
        <fgColor rgb="FFDDE8CB"/>
        <bgColor rgb="FFEEEEEE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5" fontId="10" fillId="0" borderId="0" applyBorder="0" applyProtection="0"/>
    <xf numFmtId="0" fontId="10" fillId="0" borderId="0"/>
    <xf numFmtId="0" fontId="1" fillId="0" borderId="0" applyBorder="0" applyProtection="0"/>
  </cellStyleXfs>
  <cellXfs count="102">
    <xf numFmtId="0" fontId="0" fillId="0" borderId="0" xfId="0"/>
    <xf numFmtId="0" fontId="6" fillId="4" borderId="1" xfId="0" applyFont="1" applyFill="1" applyBorder="1" applyAlignment="1" applyProtection="1">
      <alignment horizontal="justify" vertical="center"/>
    </xf>
    <xf numFmtId="164" fontId="5" fillId="0" borderId="1" xfId="0" applyNumberFormat="1" applyFont="1" applyBorder="1" applyAlignment="1" applyProtection="1">
      <alignment horizontal="center" vertical="center"/>
    </xf>
    <xf numFmtId="0" fontId="6" fillId="4" borderId="1" xfId="0" applyFont="1" applyFill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 wrapText="1"/>
    </xf>
    <xf numFmtId="164" fontId="6" fillId="0" borderId="1" xfId="0" applyNumberFormat="1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right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justify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0" fillId="0" borderId="0" xfId="0" applyAlignment="1" applyProtection="1"/>
    <xf numFmtId="164" fontId="2" fillId="0" borderId="0" xfId="0" applyNumberFormat="1" applyFont="1" applyAlignment="1" applyProtection="1"/>
    <xf numFmtId="0" fontId="2" fillId="0" borderId="0" xfId="0" applyFont="1" applyAlignment="1" applyProtection="1"/>
    <xf numFmtId="0" fontId="3" fillId="0" borderId="1" xfId="0" applyFont="1" applyBorder="1" applyAlignment="1" applyProtection="1">
      <alignment vertical="center"/>
    </xf>
    <xf numFmtId="164" fontId="2" fillId="0" borderId="1" xfId="0" applyNumberFormat="1" applyFont="1" applyBorder="1" applyAlignment="1" applyProtection="1">
      <alignment vertical="center"/>
    </xf>
    <xf numFmtId="164" fontId="4" fillId="0" borderId="1" xfId="0" applyNumberFormat="1" applyFont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justify" vertical="center"/>
    </xf>
    <xf numFmtId="0" fontId="5" fillId="0" borderId="0" xfId="0" applyFont="1" applyAlignment="1" applyProtection="1">
      <alignment vertical="center"/>
    </xf>
    <xf numFmtId="164" fontId="5" fillId="0" borderId="0" xfId="0" applyNumberFormat="1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1" xfId="2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10" fontId="6" fillId="0" borderId="1" xfId="0" applyNumberFormat="1" applyFont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164" fontId="6" fillId="3" borderId="1" xfId="0" applyNumberFormat="1" applyFont="1" applyFill="1" applyBorder="1" applyAlignment="1" applyProtection="1">
      <alignment horizontal="center" vertical="center" wrapText="1"/>
    </xf>
    <xf numFmtId="10" fontId="6" fillId="3" borderId="1" xfId="0" applyNumberFormat="1" applyFont="1" applyFill="1" applyBorder="1" applyAlignment="1" applyProtection="1">
      <alignment horizontal="center" vertical="center" wrapText="1"/>
    </xf>
    <xf numFmtId="164" fontId="6" fillId="0" borderId="1" xfId="0" applyNumberFormat="1" applyFont="1" applyBorder="1" applyAlignment="1" applyProtection="1">
      <alignment horizontal="center" vertical="center" wrapText="1"/>
    </xf>
    <xf numFmtId="2" fontId="6" fillId="0" borderId="1" xfId="0" applyNumberFormat="1" applyFont="1" applyBorder="1" applyAlignment="1" applyProtection="1">
      <alignment horizontal="center" vertical="center" wrapText="1"/>
    </xf>
    <xf numFmtId="164" fontId="6" fillId="0" borderId="1" xfId="1" applyNumberFormat="1" applyFont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justify" vertical="center" wrapText="1"/>
    </xf>
    <xf numFmtId="0" fontId="8" fillId="4" borderId="1" xfId="0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/>
    </xf>
    <xf numFmtId="4" fontId="8" fillId="4" borderId="1" xfId="0" applyNumberFormat="1" applyFont="1" applyFill="1" applyBorder="1" applyAlignment="1" applyProtection="1">
      <alignment horizontal="center" vertical="center"/>
    </xf>
    <xf numFmtId="166" fontId="8" fillId="4" borderId="1" xfId="0" applyNumberFormat="1" applyFont="1" applyFill="1" applyBorder="1" applyAlignment="1" applyProtection="1">
      <alignment horizontal="center" vertical="center"/>
    </xf>
    <xf numFmtId="164" fontId="8" fillId="4" borderId="1" xfId="0" applyNumberFormat="1" applyFont="1" applyFill="1" applyBorder="1" applyAlignment="1" applyProtection="1">
      <alignment horizontal="center" vertical="center"/>
    </xf>
    <xf numFmtId="4" fontId="6" fillId="4" borderId="1" xfId="0" applyNumberFormat="1" applyFont="1" applyFill="1" applyBorder="1" applyAlignment="1" applyProtection="1">
      <alignment horizontal="center" vertical="center"/>
    </xf>
    <xf numFmtId="164" fontId="6" fillId="4" borderId="1" xfId="0" applyNumberFormat="1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9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justify" vertical="center" wrapText="1"/>
    </xf>
    <xf numFmtId="0" fontId="9" fillId="0" borderId="1" xfId="0" applyFont="1" applyBorder="1" applyAlignment="1" applyProtection="1">
      <alignment horizontal="center" vertical="center"/>
    </xf>
    <xf numFmtId="164" fontId="9" fillId="0" borderId="1" xfId="0" applyNumberFormat="1" applyFont="1" applyBorder="1" applyAlignment="1" applyProtection="1">
      <alignment horizontal="center" vertical="center"/>
    </xf>
    <xf numFmtId="166" fontId="9" fillId="0" borderId="1" xfId="0" applyNumberFormat="1" applyFont="1" applyBorder="1" applyAlignment="1" applyProtection="1">
      <alignment horizontal="center" vertical="center"/>
    </xf>
    <xf numFmtId="4" fontId="9" fillId="0" borderId="1" xfId="0" applyNumberFormat="1" applyFont="1" applyBorder="1" applyAlignment="1" applyProtection="1">
      <alignment horizontal="center" vertical="center"/>
    </xf>
    <xf numFmtId="10" fontId="9" fillId="0" borderId="1" xfId="0" applyNumberFormat="1" applyFont="1" applyBorder="1" applyAlignment="1" applyProtection="1">
      <alignment horizontal="center" vertical="center"/>
    </xf>
    <xf numFmtId="4" fontId="5" fillId="0" borderId="1" xfId="0" applyNumberFormat="1" applyFont="1" applyBorder="1" applyAlignment="1" applyProtection="1">
      <alignment horizontal="center" vertical="center"/>
    </xf>
    <xf numFmtId="4" fontId="9" fillId="0" borderId="1" xfId="0" applyNumberFormat="1" applyFont="1" applyBorder="1" applyAlignment="1" applyProtection="1">
      <alignment horizontal="center" vertical="center" wrapText="1"/>
    </xf>
    <xf numFmtId="164" fontId="5" fillId="0" borderId="1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 wrapText="1"/>
    </xf>
    <xf numFmtId="164" fontId="5" fillId="0" borderId="1" xfId="1" applyNumberFormat="1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167" fontId="9" fillId="0" borderId="1" xfId="0" applyNumberFormat="1" applyFont="1" applyBorder="1" applyAlignment="1" applyProtection="1">
      <alignment horizontal="center" vertical="center"/>
    </xf>
    <xf numFmtId="164" fontId="8" fillId="4" borderId="1" xfId="0" applyNumberFormat="1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 applyProtection="1">
      <alignment horizontal="justify" vertical="center" wrapText="1"/>
    </xf>
    <xf numFmtId="0" fontId="8" fillId="3" borderId="1" xfId="0" applyFont="1" applyFill="1" applyBorder="1" applyAlignment="1" applyProtection="1">
      <alignment horizontal="left" vertical="center" wrapText="1"/>
    </xf>
    <xf numFmtId="0" fontId="8" fillId="3" borderId="1" xfId="0" applyFont="1" applyFill="1" applyBorder="1" applyAlignment="1" applyProtection="1">
      <alignment horizontal="center" vertical="center"/>
    </xf>
    <xf numFmtId="164" fontId="8" fillId="3" borderId="1" xfId="0" applyNumberFormat="1" applyFont="1" applyFill="1" applyBorder="1" applyAlignment="1" applyProtection="1">
      <alignment horizontal="center" vertical="center" wrapText="1"/>
    </xf>
    <xf numFmtId="164" fontId="6" fillId="3" borderId="1" xfId="0" applyNumberFormat="1" applyFont="1" applyFill="1" applyBorder="1" applyAlignment="1" applyProtection="1">
      <alignment horizontal="center" vertical="center"/>
    </xf>
    <xf numFmtId="166" fontId="8" fillId="3" borderId="1" xfId="0" applyNumberFormat="1" applyFont="1" applyFill="1" applyBorder="1" applyAlignment="1" applyProtection="1">
      <alignment horizontal="center" vertical="center"/>
    </xf>
    <xf numFmtId="164" fontId="8" fillId="3" borderId="1" xfId="0" applyNumberFormat="1" applyFont="1" applyFill="1" applyBorder="1" applyAlignment="1" applyProtection="1">
      <alignment horizontal="center" vertical="center"/>
    </xf>
    <xf numFmtId="4" fontId="8" fillId="3" borderId="1" xfId="0" applyNumberFormat="1" applyFont="1" applyFill="1" applyBorder="1" applyAlignment="1" applyProtection="1">
      <alignment horizontal="center" vertical="center"/>
    </xf>
    <xf numFmtId="4" fontId="6" fillId="3" borderId="1" xfId="0" applyNumberFormat="1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</xf>
    <xf numFmtId="166" fontId="9" fillId="0" borderId="1" xfId="0" applyNumberFormat="1" applyFont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/>
    </xf>
    <xf numFmtId="166" fontId="8" fillId="3" borderId="1" xfId="0" applyNumberFormat="1" applyFont="1" applyFill="1" applyBorder="1" applyAlignment="1" applyProtection="1">
      <alignment horizontal="center" vertical="center" wrapText="1"/>
    </xf>
    <xf numFmtId="164" fontId="5" fillId="3" borderId="1" xfId="0" applyNumberFormat="1" applyFont="1" applyFill="1" applyBorder="1" applyAlignment="1" applyProtection="1">
      <alignment horizontal="center" vertical="center"/>
    </xf>
    <xf numFmtId="2" fontId="8" fillId="3" borderId="1" xfId="0" applyNumberFormat="1" applyFont="1" applyFill="1" applyBorder="1" applyAlignment="1" applyProtection="1">
      <alignment horizontal="center" vertical="center" wrapText="1"/>
    </xf>
    <xf numFmtId="164" fontId="5" fillId="3" borderId="1" xfId="1" applyNumberFormat="1" applyFont="1" applyFill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justify" vertical="center" wrapText="1"/>
    </xf>
    <xf numFmtId="0" fontId="9" fillId="0" borderId="1" xfId="0" applyFont="1" applyBorder="1" applyAlignment="1" applyProtection="1">
      <alignment horizontal="center" vertical="center"/>
    </xf>
    <xf numFmtId="164" fontId="9" fillId="0" borderId="1" xfId="0" applyNumberFormat="1" applyFont="1" applyBorder="1" applyAlignment="1" applyProtection="1">
      <alignment horizontal="center" vertical="center"/>
    </xf>
    <xf numFmtId="166" fontId="9" fillId="0" borderId="1" xfId="0" applyNumberFormat="1" applyFont="1" applyBorder="1" applyAlignment="1" applyProtection="1">
      <alignment horizontal="center" vertical="center"/>
    </xf>
    <xf numFmtId="4" fontId="9" fillId="0" borderId="1" xfId="0" applyNumberFormat="1" applyFont="1" applyBorder="1" applyAlignment="1" applyProtection="1">
      <alignment horizontal="center" vertical="center"/>
    </xf>
    <xf numFmtId="10" fontId="9" fillId="0" borderId="1" xfId="0" applyNumberFormat="1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166" fontId="9" fillId="0" borderId="1" xfId="0" applyNumberFormat="1" applyFont="1" applyBorder="1" applyAlignment="1" applyProtection="1">
      <alignment horizontal="center" vertical="center" wrapText="1"/>
    </xf>
    <xf numFmtId="164" fontId="5" fillId="0" borderId="1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 wrapText="1"/>
    </xf>
    <xf numFmtId="164" fontId="5" fillId="0" borderId="1" xfId="1" applyNumberFormat="1" applyFont="1" applyBorder="1" applyAlignment="1" applyProtection="1">
      <alignment horizontal="center" vertical="center"/>
    </xf>
    <xf numFmtId="10" fontId="8" fillId="3" borderId="1" xfId="0" applyNumberFormat="1" applyFont="1" applyFill="1" applyBorder="1" applyAlignment="1" applyProtection="1">
      <alignment horizontal="center" vertical="center"/>
    </xf>
    <xf numFmtId="164" fontId="6" fillId="3" borderId="1" xfId="1" applyNumberFormat="1" applyFont="1" applyFill="1" applyBorder="1" applyAlignment="1" applyProtection="1">
      <alignment horizontal="center" vertical="center"/>
    </xf>
    <xf numFmtId="0" fontId="6" fillId="4" borderId="1" xfId="0" applyFont="1" applyFill="1" applyBorder="1" applyAlignment="1" applyProtection="1">
      <alignment horizontal="center" vertical="center"/>
    </xf>
    <xf numFmtId="168" fontId="5" fillId="0" borderId="1" xfId="0" applyNumberFormat="1" applyFont="1" applyBorder="1" applyAlignment="1" applyProtection="1">
      <alignment horizontal="center" vertical="center"/>
    </xf>
    <xf numFmtId="164" fontId="6" fillId="0" borderId="1" xfId="0" applyNumberFormat="1" applyFont="1" applyBorder="1" applyAlignment="1" applyProtection="1">
      <alignment horizontal="center" vertical="center"/>
    </xf>
    <xf numFmtId="4" fontId="6" fillId="0" borderId="1" xfId="0" applyNumberFormat="1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/>
    </xf>
    <xf numFmtId="164" fontId="0" fillId="0" borderId="0" xfId="0" applyNumberFormat="1" applyAlignment="1" applyProtection="1">
      <alignment horizontal="center"/>
    </xf>
    <xf numFmtId="0" fontId="6" fillId="0" borderId="1" xfId="0" applyFont="1" applyBorder="1" applyAlignment="1" applyProtection="1">
      <alignment horizontal="justify" vertical="center"/>
    </xf>
    <xf numFmtId="0" fontId="5" fillId="0" borderId="1" xfId="0" applyFont="1" applyBorder="1" applyAlignment="1" applyProtection="1">
      <alignment horizontal="justify" vertical="center"/>
    </xf>
    <xf numFmtId="0" fontId="0" fillId="0" borderId="0" xfId="0" applyAlignment="1" applyProtection="1">
      <alignment horizontal="justify"/>
    </xf>
    <xf numFmtId="0" fontId="0" fillId="0" borderId="0" xfId="0" applyAlignment="1" applyProtection="1">
      <alignment horizontal="center" vertical="center"/>
    </xf>
  </cellXfs>
  <cellStyles count="4">
    <cellStyle name="Moeda" xfId="1" builtinId="4"/>
    <cellStyle name="Normal" xfId="0" builtinId="0"/>
    <cellStyle name="Normal 2" xfId="2"/>
    <cellStyle name="Sem título1" xfId="3"/>
  </cellStyles>
  <dxfs count="0"/>
  <tableStyles count="0" defaultTableStyle="TableStyleMedium2" defaultPivotStyle="PivotStyleLight16"/>
  <colors>
    <indexedColors>
      <rgbColor rgb="FF000000"/>
      <rgbColor rgb="FFEEEEEE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D7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E8CB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29880</xdr:colOff>
      <xdr:row>0</xdr:row>
      <xdr:rowOff>81000</xdr:rowOff>
    </xdr:from>
    <xdr:to>
      <xdr:col>8</xdr:col>
      <xdr:colOff>776160</xdr:colOff>
      <xdr:row>11</xdr:row>
      <xdr:rowOff>64080</xdr:rowOff>
    </xdr:to>
    <xdr:pic>
      <xdr:nvPicPr>
        <xdr:cNvPr id="2" name="Figura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29880" y="81000"/>
          <a:ext cx="8600040" cy="1830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11520</xdr:colOff>
      <xdr:row>0</xdr:row>
      <xdr:rowOff>87480</xdr:rowOff>
    </xdr:from>
    <xdr:to>
      <xdr:col>2</xdr:col>
      <xdr:colOff>1440</xdr:colOff>
      <xdr:row>1</xdr:row>
      <xdr:rowOff>757440</xdr:rowOff>
    </xdr:to>
    <xdr:pic>
      <xdr:nvPicPr>
        <xdr:cNvPr id="2" name="image1.png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20" y="87480"/>
          <a:ext cx="1374840" cy="831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showGridLines="0" showOutlineSymbols="0" zoomScale="75" zoomScaleNormal="75" workbookViewId="0">
      <selection activeCell="O20" sqref="O20"/>
    </sheetView>
  </sheetViews>
  <sheetFormatPr defaultColWidth="10.5" defaultRowHeight="12.75" customHeight="1" x14ac:dyDescent="0.2"/>
  <cols>
    <col min="1" max="1" width="8.75" style="14" customWidth="1"/>
    <col min="2" max="2" width="29.5" style="14" customWidth="1"/>
    <col min="3" max="3" width="16" style="14" customWidth="1"/>
    <col min="5" max="5" width="5.125" style="14" customWidth="1"/>
    <col min="12" max="12" width="15.875" style="14" customWidth="1"/>
    <col min="13" max="13" width="13" style="14" customWidth="1"/>
  </cols>
  <sheetData>
    <row r="1" spans="2:12" ht="14.25" x14ac:dyDescent="0.2"/>
    <row r="2" spans="2:12" ht="14.25" x14ac:dyDescent="0.2"/>
    <row r="3" spans="2:12" ht="14.25" x14ac:dyDescent="0.2"/>
    <row r="4" spans="2:12" ht="14.25" x14ac:dyDescent="0.2"/>
    <row r="5" spans="2:12" ht="14.25" x14ac:dyDescent="0.2"/>
    <row r="6" spans="2:12" ht="14.25" x14ac:dyDescent="0.2"/>
    <row r="7" spans="2:12" ht="14.25" x14ac:dyDescent="0.2"/>
    <row r="8" spans="2:12" ht="14.25" x14ac:dyDescent="0.2"/>
    <row r="9" spans="2:12" ht="14.25" x14ac:dyDescent="0.2"/>
    <row r="10" spans="2:12" ht="14.25" x14ac:dyDescent="0.2"/>
    <row r="11" spans="2:12" ht="7.5" customHeight="1" x14ac:dyDescent="0.2"/>
    <row r="12" spans="2:12" ht="14.25" x14ac:dyDescent="0.2"/>
    <row r="13" spans="2:12" ht="14.25" x14ac:dyDescent="0.2">
      <c r="G13" s="13" t="s">
        <v>0</v>
      </c>
      <c r="H13" s="13"/>
      <c r="I13" s="15">
        <v>23028.02</v>
      </c>
      <c r="J13" s="15"/>
    </row>
    <row r="14" spans="2:12" ht="14.25" x14ac:dyDescent="0.2"/>
    <row r="15" spans="2:12" s="16" customFormat="1" ht="19.5" customHeight="1" x14ac:dyDescent="0.2">
      <c r="B15" s="12" t="s">
        <v>1</v>
      </c>
      <c r="C15" s="12"/>
    </row>
    <row r="16" spans="2:12" s="16" customFormat="1" ht="19.5" customHeight="1" x14ac:dyDescent="0.2">
      <c r="B16" s="17" t="s">
        <v>2</v>
      </c>
      <c r="C16" s="18">
        <f>'Medições '!R5+'Medições '!R21+'Medições '!R22+'Medições '!R23+'Medições '!R24+'Medições '!R25</f>
        <v>29273.703000000001</v>
      </c>
      <c r="L16" s="15"/>
    </row>
    <row r="17" spans="2:3" s="16" customFormat="1" ht="19.5" customHeight="1" x14ac:dyDescent="0.2">
      <c r="B17" s="17" t="s">
        <v>3</v>
      </c>
      <c r="C17" s="18">
        <f>'Medições '!R26+'Medições '!R32+'Medições '!R33+'Medições '!R34</f>
        <v>17143.759999999998</v>
      </c>
    </row>
    <row r="18" spans="2:3" s="16" customFormat="1" ht="19.5" customHeight="1" x14ac:dyDescent="0.2">
      <c r="B18" s="17" t="s">
        <v>4</v>
      </c>
      <c r="C18" s="18">
        <f>C16+C17</f>
        <v>46417.463000000003</v>
      </c>
    </row>
    <row r="19" spans="2:3" s="16" customFormat="1" ht="19.5" customHeight="1" x14ac:dyDescent="0.2"/>
    <row r="20" spans="2:3" s="16" customFormat="1" ht="19.5" customHeight="1" x14ac:dyDescent="0.2"/>
    <row r="21" spans="2:3" s="16" customFormat="1" ht="19.5" customHeight="1" x14ac:dyDescent="0.2">
      <c r="B21" s="12" t="s">
        <v>5</v>
      </c>
      <c r="C21" s="12"/>
    </row>
    <row r="22" spans="2:3" s="16" customFormat="1" ht="19.5" customHeight="1" x14ac:dyDescent="0.2">
      <c r="B22" s="17" t="s">
        <v>0</v>
      </c>
      <c r="C22" s="18">
        <f>I13</f>
        <v>23028.02</v>
      </c>
    </row>
    <row r="23" spans="2:3" s="16" customFormat="1" ht="19.5" customHeight="1" x14ac:dyDescent="0.2">
      <c r="B23" s="17" t="s">
        <v>3</v>
      </c>
      <c r="C23" s="18">
        <f>C17</f>
        <v>17143.759999999998</v>
      </c>
    </row>
    <row r="24" spans="2:3" s="16" customFormat="1" ht="19.5" customHeight="1" x14ac:dyDescent="0.2">
      <c r="B24" s="17" t="s">
        <v>6</v>
      </c>
      <c r="C24" s="19">
        <f>C22-C23</f>
        <v>5884.260000000002</v>
      </c>
    </row>
    <row r="25" spans="2:3" ht="26.25" customHeight="1" x14ac:dyDescent="0.2"/>
  </sheetData>
  <mergeCells count="3">
    <mergeCell ref="G13:H13"/>
    <mergeCell ref="B15:C15"/>
    <mergeCell ref="B21:C21"/>
  </mergeCells>
  <pageMargins left="0.78749999999999998" right="0.78749999999999998" top="1.05277777777778" bottom="1.05277777777778" header="0.78749999999999998" footer="0.78749999999999998"/>
  <pageSetup paperSize="9" orientation="landscape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B428"/>
  <sheetViews>
    <sheetView showGridLines="0" tabSelected="1" showOutlineSymbols="0" view="pageBreakPreview" zoomScale="60" zoomScaleNormal="70" workbookViewId="0">
      <pane ySplit="4" topLeftCell="A398" activePane="bottomLeft" state="frozen"/>
      <selection pane="bottomLeft" activeCell="AA409" sqref="AA409"/>
    </sheetView>
  </sheetViews>
  <sheetFormatPr defaultColWidth="9" defaultRowHeight="12.75" customHeight="1" x14ac:dyDescent="0.2"/>
  <cols>
    <col min="1" max="1" width="7.875" style="20" customWidth="1"/>
    <col min="2" max="2" width="10" style="20" customWidth="1"/>
    <col min="3" max="3" width="9.5" style="20" customWidth="1"/>
    <col min="4" max="4" width="60" style="21" customWidth="1"/>
    <col min="5" max="5" width="9.875" style="22" customWidth="1"/>
    <col min="6" max="7" width="12" style="20" customWidth="1"/>
    <col min="8" max="8" width="11.625" style="20" customWidth="1"/>
    <col min="9" max="9" width="13.5" style="20" customWidth="1"/>
    <col min="10" max="10" width="9.875" style="20" customWidth="1"/>
    <col min="11" max="11" width="13.125" style="20" hidden="1" customWidth="1"/>
    <col min="12" max="12" width="13.125" style="23" hidden="1" customWidth="1"/>
    <col min="13" max="16" width="13.125" style="20" hidden="1" customWidth="1"/>
    <col min="17" max="19" width="13.125" style="20" customWidth="1"/>
    <col min="20" max="20" width="13.125" style="23" customWidth="1"/>
    <col min="21" max="21" width="13.125" style="20" customWidth="1"/>
    <col min="22" max="22" width="13.125" style="23" customWidth="1"/>
    <col min="23" max="23" width="13.125" style="20" hidden="1" customWidth="1"/>
    <col min="24" max="24" width="13.125" style="23" hidden="1" customWidth="1"/>
    <col min="25" max="16328" width="9" style="22"/>
    <col min="16329" max="16384" width="10.5" customWidth="1"/>
  </cols>
  <sheetData>
    <row r="1" spans="1:24 16329:16330" ht="12.75" customHeight="1" x14ac:dyDescent="0.2">
      <c r="A1" s="11"/>
      <c r="B1" s="11"/>
      <c r="C1" s="10" t="s">
        <v>7</v>
      </c>
      <c r="D1" s="10"/>
      <c r="E1" s="11" t="s">
        <v>8</v>
      </c>
      <c r="F1" s="11"/>
      <c r="G1" s="24" t="s">
        <v>9</v>
      </c>
      <c r="H1" s="25" t="s">
        <v>10</v>
      </c>
      <c r="I1" s="11" t="s">
        <v>11</v>
      </c>
      <c r="J1" s="11"/>
      <c r="K1" s="11" t="s">
        <v>12</v>
      </c>
      <c r="L1" s="11"/>
      <c r="M1" s="11"/>
      <c r="N1" s="11"/>
      <c r="O1" s="11"/>
      <c r="P1" s="11"/>
      <c r="Q1" s="9" t="s">
        <v>13</v>
      </c>
      <c r="R1" s="9"/>
      <c r="S1" s="9" t="s">
        <v>14</v>
      </c>
      <c r="T1" s="9"/>
      <c r="U1" s="11" t="s">
        <v>15</v>
      </c>
      <c r="V1" s="11"/>
      <c r="W1" s="8" t="s">
        <v>16</v>
      </c>
      <c r="X1" s="8"/>
    </row>
    <row r="2" spans="1:24 16329:16330" ht="67.5" customHeight="1" x14ac:dyDescent="0.2">
      <c r="A2" s="11"/>
      <c r="B2" s="11"/>
      <c r="C2" s="10"/>
      <c r="D2" s="10"/>
      <c r="E2" s="11" t="s">
        <v>17</v>
      </c>
      <c r="F2" s="11"/>
      <c r="G2" s="27">
        <v>0.20680000000000001</v>
      </c>
      <c r="H2" s="27">
        <f>1-(I408/936845.22)</f>
        <v>0.31581690730086642</v>
      </c>
      <c r="I2" s="11" t="s">
        <v>18</v>
      </c>
      <c r="J2" s="11"/>
      <c r="K2" s="11"/>
      <c r="L2" s="11"/>
      <c r="M2" s="11"/>
      <c r="N2" s="11"/>
      <c r="O2" s="11"/>
      <c r="P2" s="11"/>
      <c r="Q2" s="9"/>
      <c r="R2" s="9"/>
      <c r="S2" s="9"/>
      <c r="T2" s="9"/>
      <c r="U2" s="11"/>
      <c r="V2" s="11"/>
      <c r="W2" s="8"/>
      <c r="X2" s="8"/>
    </row>
    <row r="3" spans="1:24 16329:16330" ht="34.15" customHeight="1" x14ac:dyDescent="0.2">
      <c r="A3" s="11" t="s">
        <v>19</v>
      </c>
      <c r="B3" s="11"/>
      <c r="C3" s="11"/>
      <c r="D3" s="11"/>
      <c r="E3" s="11"/>
      <c r="F3" s="11"/>
      <c r="G3" s="11"/>
      <c r="H3" s="11"/>
      <c r="I3" s="11"/>
      <c r="J3" s="11"/>
      <c r="K3" s="7" t="s">
        <v>20</v>
      </c>
      <c r="L3" s="7"/>
      <c r="M3" s="7"/>
      <c r="N3" s="7" t="s">
        <v>21</v>
      </c>
      <c r="O3" s="7"/>
      <c r="P3" s="7"/>
      <c r="Q3" s="7" t="s">
        <v>22</v>
      </c>
      <c r="R3" s="7"/>
      <c r="S3" s="7" t="s">
        <v>23</v>
      </c>
      <c r="T3" s="7"/>
      <c r="U3" s="7" t="s">
        <v>24</v>
      </c>
      <c r="V3" s="7"/>
      <c r="W3" s="11" t="s">
        <v>25</v>
      </c>
      <c r="X3" s="11"/>
    </row>
    <row r="4" spans="1:24 16329:16330" ht="30" customHeight="1" x14ac:dyDescent="0.2">
      <c r="A4" s="28" t="s">
        <v>26</v>
      </c>
      <c r="B4" s="28" t="s">
        <v>27</v>
      </c>
      <c r="C4" s="28" t="s">
        <v>28</v>
      </c>
      <c r="D4" s="28" t="s">
        <v>29</v>
      </c>
      <c r="E4" s="28" t="s">
        <v>30</v>
      </c>
      <c r="F4" s="28" t="s">
        <v>31</v>
      </c>
      <c r="G4" s="28" t="s">
        <v>32</v>
      </c>
      <c r="H4" s="28" t="s">
        <v>33</v>
      </c>
      <c r="I4" s="28" t="s">
        <v>34</v>
      </c>
      <c r="J4" s="28" t="s">
        <v>35</v>
      </c>
      <c r="K4" s="28" t="s">
        <v>31</v>
      </c>
      <c r="L4" s="29" t="s">
        <v>34</v>
      </c>
      <c r="M4" s="30" t="s">
        <v>36</v>
      </c>
      <c r="N4" s="28" t="s">
        <v>31</v>
      </c>
      <c r="O4" s="28" t="s">
        <v>34</v>
      </c>
      <c r="P4" s="30" t="s">
        <v>36</v>
      </c>
      <c r="Q4" s="26" t="s">
        <v>31</v>
      </c>
      <c r="R4" s="26" t="s">
        <v>37</v>
      </c>
      <c r="S4" s="24" t="s">
        <v>31</v>
      </c>
      <c r="T4" s="31" t="s">
        <v>37</v>
      </c>
      <c r="U4" s="32" t="s">
        <v>31</v>
      </c>
      <c r="V4" s="33" t="s">
        <v>37</v>
      </c>
      <c r="W4" s="32" t="s">
        <v>31</v>
      </c>
      <c r="X4" s="33" t="s">
        <v>37</v>
      </c>
    </row>
    <row r="5" spans="1:24 16329:16330" s="43" customFormat="1" ht="24" customHeight="1" x14ac:dyDescent="0.2">
      <c r="A5" s="34" t="s">
        <v>38</v>
      </c>
      <c r="B5" s="34"/>
      <c r="C5" s="34"/>
      <c r="D5" s="35" t="s">
        <v>39</v>
      </c>
      <c r="E5" s="36"/>
      <c r="F5" s="37"/>
      <c r="G5" s="34"/>
      <c r="H5" s="34"/>
      <c r="I5" s="38">
        <f>SUM(I6:I19)</f>
        <v>14312.170000000004</v>
      </c>
      <c r="J5" s="39">
        <f t="shared" ref="J5:J36" si="0">I5 / 640973.66</f>
        <v>2.2328795850987078E-2</v>
      </c>
      <c r="K5" s="39"/>
      <c r="L5" s="40">
        <f>SUM(L6:L19)</f>
        <v>12495.02</v>
      </c>
      <c r="M5" s="39"/>
      <c r="N5" s="39"/>
      <c r="O5" s="40">
        <f>SUM(O6:O19)</f>
        <v>1817.1399999999999</v>
      </c>
      <c r="P5" s="39"/>
      <c r="Q5" s="39"/>
      <c r="R5" s="41">
        <f>SUM(R6:R19)</f>
        <v>7557.3730000000005</v>
      </c>
      <c r="S5" s="39"/>
      <c r="T5" s="42">
        <f>SUM(T6:T19)</f>
        <v>0</v>
      </c>
      <c r="U5" s="39"/>
      <c r="V5" s="42">
        <f>SUM(V6:V19)</f>
        <v>4937.6499999999996</v>
      </c>
      <c r="W5" s="39"/>
      <c r="X5" s="42"/>
      <c r="XDA5"/>
      <c r="XDB5"/>
    </row>
    <row r="6" spans="1:24 16329:16330" ht="25.5" customHeight="1" x14ac:dyDescent="0.2">
      <c r="A6" s="44" t="s">
        <v>40</v>
      </c>
      <c r="B6" s="44" t="s">
        <v>41</v>
      </c>
      <c r="C6" s="44" t="s">
        <v>42</v>
      </c>
      <c r="D6" s="45" t="s">
        <v>43</v>
      </c>
      <c r="E6" s="44" t="s">
        <v>44</v>
      </c>
      <c r="F6" s="46">
        <v>1</v>
      </c>
      <c r="G6" s="47">
        <v>298.44</v>
      </c>
      <c r="H6" s="47">
        <f t="shared" ref="H6:H19" si="1">TRUNC((G6*(1+$G$2)),2)</f>
        <v>360.15</v>
      </c>
      <c r="I6" s="47">
        <f t="shared" ref="I6:I19" si="2">TRUNC(F6 * H6, 2)</f>
        <v>360.15</v>
      </c>
      <c r="J6" s="48">
        <f t="shared" si="0"/>
        <v>5.6187956303851852E-4</v>
      </c>
      <c r="K6" s="49">
        <f t="shared" ref="K6:K19" si="3">Q6+S6+U6+W6</f>
        <v>1</v>
      </c>
      <c r="L6" s="47">
        <f t="shared" ref="L6:L19" si="4">TRUNC(K6*H6,2)</f>
        <v>360.15</v>
      </c>
      <c r="M6" s="50">
        <f t="shared" ref="M6:M19" si="5">K6/F6</f>
        <v>1</v>
      </c>
      <c r="N6" s="49">
        <f t="shared" ref="N6:N19" si="6">F6-K6</f>
        <v>0</v>
      </c>
      <c r="O6" s="47">
        <f t="shared" ref="O6:O19" si="7">TRUNC(N6*H6,2)</f>
        <v>0</v>
      </c>
      <c r="P6" s="50">
        <f t="shared" ref="P6:P19" si="8">N6/F6</f>
        <v>0</v>
      </c>
      <c r="Q6" s="49">
        <f>F6</f>
        <v>1</v>
      </c>
      <c r="R6" s="51">
        <f>Q6*H6</f>
        <v>360.15</v>
      </c>
      <c r="S6" s="52"/>
      <c r="T6" s="53"/>
      <c r="U6" s="54"/>
      <c r="V6" s="55"/>
      <c r="W6" s="54"/>
      <c r="X6" s="55"/>
    </row>
    <row r="7" spans="1:24 16329:16330" ht="24" customHeight="1" x14ac:dyDescent="0.2">
      <c r="A7" s="44" t="s">
        <v>45</v>
      </c>
      <c r="B7" s="44" t="s">
        <v>46</v>
      </c>
      <c r="C7" s="44" t="s">
        <v>42</v>
      </c>
      <c r="D7" s="45" t="s">
        <v>47</v>
      </c>
      <c r="E7" s="44" t="s">
        <v>44</v>
      </c>
      <c r="F7" s="46">
        <v>1</v>
      </c>
      <c r="G7" s="47">
        <v>119.61</v>
      </c>
      <c r="H7" s="47">
        <f t="shared" si="1"/>
        <v>144.34</v>
      </c>
      <c r="I7" s="47">
        <f t="shared" si="2"/>
        <v>144.34</v>
      </c>
      <c r="J7" s="48">
        <f t="shared" si="0"/>
        <v>2.2518866063856664E-4</v>
      </c>
      <c r="K7" s="49">
        <f t="shared" si="3"/>
        <v>1</v>
      </c>
      <c r="L7" s="47">
        <f t="shared" si="4"/>
        <v>144.34</v>
      </c>
      <c r="M7" s="50">
        <f t="shared" si="5"/>
        <v>1</v>
      </c>
      <c r="N7" s="49">
        <f t="shared" si="6"/>
        <v>0</v>
      </c>
      <c r="O7" s="47">
        <f t="shared" si="7"/>
        <v>0</v>
      </c>
      <c r="P7" s="50">
        <f t="shared" si="8"/>
        <v>0</v>
      </c>
      <c r="Q7" s="49">
        <f>F7</f>
        <v>1</v>
      </c>
      <c r="R7" s="51">
        <f>Q7*H7</f>
        <v>144.34</v>
      </c>
      <c r="S7" s="52"/>
      <c r="T7" s="53"/>
      <c r="U7" s="54"/>
      <c r="V7" s="55"/>
      <c r="W7" s="54"/>
      <c r="X7" s="55"/>
    </row>
    <row r="8" spans="1:24 16329:16330" ht="25.5" customHeight="1" x14ac:dyDescent="0.2">
      <c r="A8" s="44" t="s">
        <v>48</v>
      </c>
      <c r="B8" s="44" t="s">
        <v>41</v>
      </c>
      <c r="C8" s="44" t="s">
        <v>42</v>
      </c>
      <c r="D8" s="45" t="s">
        <v>49</v>
      </c>
      <c r="E8" s="44" t="s">
        <v>44</v>
      </c>
      <c r="F8" s="46">
        <v>3</v>
      </c>
      <c r="G8" s="47">
        <v>298.44</v>
      </c>
      <c r="H8" s="47">
        <f t="shared" si="1"/>
        <v>360.15</v>
      </c>
      <c r="I8" s="47">
        <f t="shared" si="2"/>
        <v>1080.45</v>
      </c>
      <c r="J8" s="48">
        <f t="shared" si="0"/>
        <v>1.6856386891155558E-3</v>
      </c>
      <c r="K8" s="49">
        <f t="shared" si="3"/>
        <v>3</v>
      </c>
      <c r="L8" s="47">
        <f t="shared" si="4"/>
        <v>1080.45</v>
      </c>
      <c r="M8" s="50">
        <f t="shared" si="5"/>
        <v>1</v>
      </c>
      <c r="N8" s="49">
        <f t="shared" si="6"/>
        <v>0</v>
      </c>
      <c r="O8" s="47">
        <f t="shared" si="7"/>
        <v>0</v>
      </c>
      <c r="P8" s="50">
        <f t="shared" si="8"/>
        <v>0</v>
      </c>
      <c r="Q8" s="49">
        <f>F8</f>
        <v>3</v>
      </c>
      <c r="R8" s="51">
        <f>Q8*H8</f>
        <v>1080.4499999999998</v>
      </c>
      <c r="S8" s="52"/>
      <c r="T8" s="53"/>
      <c r="U8" s="54"/>
      <c r="V8" s="55"/>
      <c r="W8" s="54"/>
      <c r="X8" s="55"/>
    </row>
    <row r="9" spans="1:24 16329:16330" ht="33" customHeight="1" x14ac:dyDescent="0.2">
      <c r="A9" s="44" t="s">
        <v>50</v>
      </c>
      <c r="B9" s="44" t="s">
        <v>51</v>
      </c>
      <c r="C9" s="44" t="s">
        <v>52</v>
      </c>
      <c r="D9" s="45" t="s">
        <v>53</v>
      </c>
      <c r="E9" s="44" t="s">
        <v>54</v>
      </c>
      <c r="F9" s="46">
        <v>600</v>
      </c>
      <c r="G9" s="47">
        <v>5.22</v>
      </c>
      <c r="H9" s="47">
        <f t="shared" si="1"/>
        <v>6.29</v>
      </c>
      <c r="I9" s="47">
        <f t="shared" si="2"/>
        <v>3774</v>
      </c>
      <c r="J9" s="48">
        <f t="shared" si="0"/>
        <v>5.8879174535814774E-3</v>
      </c>
      <c r="K9" s="49">
        <f t="shared" si="3"/>
        <v>600</v>
      </c>
      <c r="L9" s="47">
        <f t="shared" si="4"/>
        <v>3774</v>
      </c>
      <c r="M9" s="50">
        <f t="shared" si="5"/>
        <v>1</v>
      </c>
      <c r="N9" s="49">
        <f t="shared" si="6"/>
        <v>0</v>
      </c>
      <c r="O9" s="47">
        <f t="shared" si="7"/>
        <v>0</v>
      </c>
      <c r="P9" s="50">
        <f t="shared" si="8"/>
        <v>0</v>
      </c>
      <c r="Q9" s="49">
        <v>600</v>
      </c>
      <c r="R9" s="51">
        <f>Q9*H9</f>
        <v>3774</v>
      </c>
      <c r="S9" s="52"/>
      <c r="T9" s="53"/>
      <c r="U9" s="54"/>
      <c r="V9" s="55"/>
      <c r="W9" s="54"/>
      <c r="X9" s="55"/>
    </row>
    <row r="10" spans="1:24 16329:16330" ht="39" customHeight="1" x14ac:dyDescent="0.2">
      <c r="A10" s="44" t="s">
        <v>55</v>
      </c>
      <c r="B10" s="44" t="s">
        <v>56</v>
      </c>
      <c r="C10" s="44" t="s">
        <v>57</v>
      </c>
      <c r="D10" s="45" t="s">
        <v>58</v>
      </c>
      <c r="E10" s="44" t="s">
        <v>59</v>
      </c>
      <c r="F10" s="46">
        <v>1</v>
      </c>
      <c r="G10" s="47">
        <v>457.98</v>
      </c>
      <c r="H10" s="47">
        <f t="shared" si="1"/>
        <v>552.69000000000005</v>
      </c>
      <c r="I10" s="47">
        <f t="shared" si="2"/>
        <v>552.69000000000005</v>
      </c>
      <c r="J10" s="48">
        <f t="shared" si="0"/>
        <v>8.6226632152091871E-4</v>
      </c>
      <c r="K10" s="49">
        <f t="shared" si="3"/>
        <v>1</v>
      </c>
      <c r="L10" s="47">
        <f t="shared" si="4"/>
        <v>552.69000000000005</v>
      </c>
      <c r="M10" s="50">
        <f t="shared" si="5"/>
        <v>1</v>
      </c>
      <c r="N10" s="49">
        <f t="shared" si="6"/>
        <v>0</v>
      </c>
      <c r="O10" s="47">
        <f t="shared" si="7"/>
        <v>0</v>
      </c>
      <c r="P10" s="50">
        <f t="shared" si="8"/>
        <v>0</v>
      </c>
      <c r="Q10" s="49">
        <f>F10</f>
        <v>1</v>
      </c>
      <c r="R10" s="51">
        <f>I10</f>
        <v>552.69000000000005</v>
      </c>
      <c r="S10" s="52"/>
      <c r="T10" s="53"/>
      <c r="U10" s="54"/>
      <c r="V10" s="55"/>
      <c r="W10" s="54"/>
      <c r="X10" s="55"/>
    </row>
    <row r="11" spans="1:24 16329:16330" ht="39" customHeight="1" x14ac:dyDescent="0.2">
      <c r="A11" s="44" t="s">
        <v>60</v>
      </c>
      <c r="B11" s="44" t="s">
        <v>61</v>
      </c>
      <c r="C11" s="44" t="s">
        <v>52</v>
      </c>
      <c r="D11" s="45" t="s">
        <v>62</v>
      </c>
      <c r="E11" s="44" t="s">
        <v>44</v>
      </c>
      <c r="F11" s="46">
        <v>1</v>
      </c>
      <c r="G11" s="47">
        <v>251.86</v>
      </c>
      <c r="H11" s="47">
        <f t="shared" si="1"/>
        <v>303.94</v>
      </c>
      <c r="I11" s="47">
        <f t="shared" si="2"/>
        <v>303.94</v>
      </c>
      <c r="J11" s="48">
        <f t="shared" si="0"/>
        <v>4.7418485183930954E-4</v>
      </c>
      <c r="K11" s="49">
        <f t="shared" si="3"/>
        <v>1</v>
      </c>
      <c r="L11" s="47">
        <f t="shared" si="4"/>
        <v>303.94</v>
      </c>
      <c r="M11" s="50">
        <f t="shared" si="5"/>
        <v>1</v>
      </c>
      <c r="N11" s="49">
        <f t="shared" si="6"/>
        <v>0</v>
      </c>
      <c r="O11" s="47">
        <f t="shared" si="7"/>
        <v>0</v>
      </c>
      <c r="P11" s="50">
        <f t="shared" si="8"/>
        <v>0</v>
      </c>
      <c r="Q11" s="49"/>
      <c r="R11" s="56"/>
      <c r="S11" s="52"/>
      <c r="T11" s="53"/>
      <c r="U11" s="54">
        <v>1</v>
      </c>
      <c r="V11" s="55">
        <f>TRUNC(H11*U11,2)</f>
        <v>303.94</v>
      </c>
      <c r="W11" s="54"/>
      <c r="X11" s="55"/>
    </row>
    <row r="12" spans="1:24 16329:16330" ht="39" customHeight="1" x14ac:dyDescent="0.2">
      <c r="A12" s="44" t="s">
        <v>63</v>
      </c>
      <c r="B12" s="44" t="s">
        <v>64</v>
      </c>
      <c r="C12" s="44" t="s">
        <v>65</v>
      </c>
      <c r="D12" s="45" t="s">
        <v>66</v>
      </c>
      <c r="E12" s="44" t="s">
        <v>67</v>
      </c>
      <c r="F12" s="46">
        <v>54.36</v>
      </c>
      <c r="G12" s="47">
        <v>51.71</v>
      </c>
      <c r="H12" s="47">
        <f t="shared" si="1"/>
        <v>62.4</v>
      </c>
      <c r="I12" s="57">
        <f t="shared" si="2"/>
        <v>3392.06</v>
      </c>
      <c r="J12" s="48">
        <f t="shared" si="0"/>
        <v>5.2920427338621059E-3</v>
      </c>
      <c r="K12" s="49">
        <f t="shared" si="3"/>
        <v>54.36</v>
      </c>
      <c r="L12" s="47">
        <f t="shared" si="4"/>
        <v>3392.06</v>
      </c>
      <c r="M12" s="50">
        <f t="shared" si="5"/>
        <v>1</v>
      </c>
      <c r="N12" s="49">
        <f t="shared" si="6"/>
        <v>0</v>
      </c>
      <c r="O12" s="47">
        <f t="shared" si="7"/>
        <v>0</v>
      </c>
      <c r="P12" s="50">
        <f t="shared" si="8"/>
        <v>0</v>
      </c>
      <c r="Q12" s="49"/>
      <c r="R12" s="56"/>
      <c r="S12" s="52"/>
      <c r="T12" s="53"/>
      <c r="U12" s="54">
        <v>54.36</v>
      </c>
      <c r="V12" s="55">
        <f>TRUNC(H12*U12,2)</f>
        <v>3392.06</v>
      </c>
      <c r="W12" s="54"/>
      <c r="X12" s="55"/>
    </row>
    <row r="13" spans="1:24 16329:16330" ht="25.5" customHeight="1" x14ac:dyDescent="0.2">
      <c r="A13" s="44" t="s">
        <v>68</v>
      </c>
      <c r="B13" s="44" t="s">
        <v>69</v>
      </c>
      <c r="C13" s="44" t="s">
        <v>65</v>
      </c>
      <c r="D13" s="45" t="s">
        <v>70</v>
      </c>
      <c r="E13" s="44" t="s">
        <v>44</v>
      </c>
      <c r="F13" s="46">
        <v>1</v>
      </c>
      <c r="G13" s="47">
        <v>293.63</v>
      </c>
      <c r="H13" s="47">
        <f t="shared" si="1"/>
        <v>354.35</v>
      </c>
      <c r="I13" s="47">
        <f t="shared" si="2"/>
        <v>354.35</v>
      </c>
      <c r="J13" s="48">
        <f t="shared" si="0"/>
        <v>5.5283082927307808E-4</v>
      </c>
      <c r="K13" s="49">
        <f t="shared" si="3"/>
        <v>0</v>
      </c>
      <c r="L13" s="47">
        <f t="shared" si="4"/>
        <v>0</v>
      </c>
      <c r="M13" s="50">
        <f t="shared" si="5"/>
        <v>0</v>
      </c>
      <c r="N13" s="49">
        <f t="shared" si="6"/>
        <v>1</v>
      </c>
      <c r="O13" s="47">
        <f t="shared" si="7"/>
        <v>354.35</v>
      </c>
      <c r="P13" s="50">
        <f t="shared" si="8"/>
        <v>1</v>
      </c>
      <c r="Q13" s="49">
        <v>0</v>
      </c>
      <c r="R13" s="51">
        <f t="shared" ref="R13:R19" si="9">Q13*H13</f>
        <v>0</v>
      </c>
      <c r="S13" s="52"/>
      <c r="T13" s="53"/>
      <c r="U13" s="54"/>
      <c r="V13" s="55"/>
      <c r="W13" s="54"/>
      <c r="X13" s="55"/>
    </row>
    <row r="14" spans="1:24 16329:16330" ht="25.5" customHeight="1" x14ac:dyDescent="0.2">
      <c r="A14" s="44" t="s">
        <v>71</v>
      </c>
      <c r="B14" s="44" t="s">
        <v>72</v>
      </c>
      <c r="C14" s="44" t="s">
        <v>57</v>
      </c>
      <c r="D14" s="45" t="s">
        <v>73</v>
      </c>
      <c r="E14" s="44" t="s">
        <v>59</v>
      </c>
      <c r="F14" s="46">
        <v>1</v>
      </c>
      <c r="G14" s="47">
        <v>146.34</v>
      </c>
      <c r="H14" s="47">
        <f t="shared" si="1"/>
        <v>176.6</v>
      </c>
      <c r="I14" s="47">
        <f t="shared" si="2"/>
        <v>176.6</v>
      </c>
      <c r="J14" s="48">
        <f t="shared" si="0"/>
        <v>2.7551834189255137E-4</v>
      </c>
      <c r="K14" s="49">
        <f t="shared" si="3"/>
        <v>1</v>
      </c>
      <c r="L14" s="47">
        <f t="shared" si="4"/>
        <v>176.6</v>
      </c>
      <c r="M14" s="50">
        <f t="shared" si="5"/>
        <v>1</v>
      </c>
      <c r="N14" s="49">
        <f t="shared" si="6"/>
        <v>0</v>
      </c>
      <c r="O14" s="47">
        <f t="shared" si="7"/>
        <v>0</v>
      </c>
      <c r="P14" s="50">
        <f t="shared" si="8"/>
        <v>0</v>
      </c>
      <c r="Q14" s="49">
        <f>F14</f>
        <v>1</v>
      </c>
      <c r="R14" s="51">
        <f t="shared" si="9"/>
        <v>176.6</v>
      </c>
      <c r="S14" s="52"/>
      <c r="T14" s="53"/>
      <c r="U14" s="54"/>
      <c r="V14" s="55"/>
      <c r="W14" s="54"/>
      <c r="X14" s="55"/>
    </row>
    <row r="15" spans="1:24 16329:16330" ht="25.5" customHeight="1" x14ac:dyDescent="0.2">
      <c r="A15" s="44" t="s">
        <v>74</v>
      </c>
      <c r="B15" s="44" t="s">
        <v>75</v>
      </c>
      <c r="C15" s="44" t="s">
        <v>52</v>
      </c>
      <c r="D15" s="45" t="s">
        <v>76</v>
      </c>
      <c r="E15" s="44" t="s">
        <v>44</v>
      </c>
      <c r="F15" s="46">
        <v>7</v>
      </c>
      <c r="G15" s="47">
        <v>123.82</v>
      </c>
      <c r="H15" s="47">
        <f t="shared" si="1"/>
        <v>149.41999999999999</v>
      </c>
      <c r="I15" s="47">
        <f t="shared" si="2"/>
        <v>1045.94</v>
      </c>
      <c r="J15" s="48">
        <f t="shared" si="0"/>
        <v>1.6317987232111848E-3</v>
      </c>
      <c r="K15" s="49">
        <f t="shared" si="3"/>
        <v>4</v>
      </c>
      <c r="L15" s="47">
        <f t="shared" si="4"/>
        <v>597.67999999999995</v>
      </c>
      <c r="M15" s="50">
        <f t="shared" si="5"/>
        <v>0.5714285714285714</v>
      </c>
      <c r="N15" s="49">
        <f t="shared" si="6"/>
        <v>3</v>
      </c>
      <c r="O15" s="47">
        <f t="shared" si="7"/>
        <v>448.26</v>
      </c>
      <c r="P15" s="50">
        <f t="shared" si="8"/>
        <v>0.42857142857142855</v>
      </c>
      <c r="Q15" s="49">
        <v>4</v>
      </c>
      <c r="R15" s="51">
        <f t="shared" si="9"/>
        <v>597.67999999999995</v>
      </c>
      <c r="S15" s="52"/>
      <c r="T15" s="53"/>
      <c r="U15" s="54"/>
      <c r="V15" s="55"/>
      <c r="W15" s="54"/>
      <c r="X15" s="55"/>
    </row>
    <row r="16" spans="1:24 16329:16330" ht="25.5" customHeight="1" x14ac:dyDescent="0.2">
      <c r="A16" s="44" t="s">
        <v>77</v>
      </c>
      <c r="B16" s="44" t="s">
        <v>78</v>
      </c>
      <c r="C16" s="44" t="s">
        <v>57</v>
      </c>
      <c r="D16" s="45" t="s">
        <v>79</v>
      </c>
      <c r="E16" s="44" t="s">
        <v>54</v>
      </c>
      <c r="F16" s="46">
        <v>3.11</v>
      </c>
      <c r="G16" s="47">
        <v>25.61</v>
      </c>
      <c r="H16" s="47">
        <f t="shared" si="1"/>
        <v>30.9</v>
      </c>
      <c r="I16" s="47">
        <f t="shared" si="2"/>
        <v>96.09</v>
      </c>
      <c r="J16" s="48">
        <f t="shared" si="0"/>
        <v>1.4991255646916909E-4</v>
      </c>
      <c r="K16" s="49">
        <f t="shared" si="3"/>
        <v>0</v>
      </c>
      <c r="L16" s="47">
        <f t="shared" si="4"/>
        <v>0</v>
      </c>
      <c r="M16" s="50">
        <f t="shared" si="5"/>
        <v>0</v>
      </c>
      <c r="N16" s="49">
        <f t="shared" si="6"/>
        <v>3.11</v>
      </c>
      <c r="O16" s="47">
        <f t="shared" si="7"/>
        <v>96.09</v>
      </c>
      <c r="P16" s="50">
        <f t="shared" si="8"/>
        <v>1</v>
      </c>
      <c r="Q16" s="50">
        <v>0</v>
      </c>
      <c r="R16" s="51">
        <f t="shared" si="9"/>
        <v>0</v>
      </c>
      <c r="S16" s="52"/>
      <c r="T16" s="53"/>
      <c r="U16" s="54"/>
      <c r="V16" s="55"/>
      <c r="W16" s="54"/>
      <c r="X16" s="55"/>
    </row>
    <row r="17" spans="1:24 16329:16330" ht="25.5" customHeight="1" x14ac:dyDescent="0.2">
      <c r="A17" s="44" t="s">
        <v>80</v>
      </c>
      <c r="B17" s="44" t="s">
        <v>81</v>
      </c>
      <c r="C17" s="44" t="s">
        <v>65</v>
      </c>
      <c r="D17" s="45" t="s">
        <v>82</v>
      </c>
      <c r="E17" s="44" t="s">
        <v>83</v>
      </c>
      <c r="F17" s="46">
        <v>13.5</v>
      </c>
      <c r="G17" s="47">
        <v>51.23</v>
      </c>
      <c r="H17" s="47">
        <f t="shared" si="1"/>
        <v>61.82</v>
      </c>
      <c r="I17" s="47">
        <f t="shared" si="2"/>
        <v>834.57</v>
      </c>
      <c r="J17" s="48">
        <f t="shared" si="0"/>
        <v>1.3020347825213286E-3</v>
      </c>
      <c r="K17" s="49">
        <f t="shared" si="3"/>
        <v>8.65</v>
      </c>
      <c r="L17" s="47">
        <f t="shared" si="4"/>
        <v>534.74</v>
      </c>
      <c r="M17" s="50">
        <f t="shared" si="5"/>
        <v>0.64074074074074072</v>
      </c>
      <c r="N17" s="49">
        <f t="shared" si="6"/>
        <v>4.8499999999999996</v>
      </c>
      <c r="O17" s="47">
        <f t="shared" si="7"/>
        <v>299.82</v>
      </c>
      <c r="P17" s="50">
        <f t="shared" si="8"/>
        <v>0.35925925925925922</v>
      </c>
      <c r="Q17" s="49">
        <v>8.65</v>
      </c>
      <c r="R17" s="51">
        <f t="shared" si="9"/>
        <v>534.74300000000005</v>
      </c>
      <c r="S17" s="52"/>
      <c r="T17" s="53"/>
      <c r="U17" s="54"/>
      <c r="V17" s="55"/>
      <c r="W17" s="54"/>
      <c r="X17" s="55"/>
    </row>
    <row r="18" spans="1:24 16329:16330" ht="25.5" customHeight="1" x14ac:dyDescent="0.2">
      <c r="A18" s="44" t="s">
        <v>84</v>
      </c>
      <c r="B18" s="44" t="s">
        <v>85</v>
      </c>
      <c r="C18" s="44" t="s">
        <v>57</v>
      </c>
      <c r="D18" s="45" t="s">
        <v>86</v>
      </c>
      <c r="E18" s="44" t="s">
        <v>87</v>
      </c>
      <c r="F18" s="46">
        <v>37.5</v>
      </c>
      <c r="G18" s="47">
        <v>34.880000000000003</v>
      </c>
      <c r="H18" s="47">
        <f t="shared" si="1"/>
        <v>42.09</v>
      </c>
      <c r="I18" s="47">
        <f t="shared" si="2"/>
        <v>1578.37</v>
      </c>
      <c r="J18" s="48">
        <f t="shared" si="0"/>
        <v>2.4624568816135127E-3</v>
      </c>
      <c r="K18" s="49">
        <f t="shared" si="3"/>
        <v>37.5</v>
      </c>
      <c r="L18" s="47">
        <f t="shared" si="4"/>
        <v>1578.37</v>
      </c>
      <c r="M18" s="50">
        <f t="shared" si="5"/>
        <v>1</v>
      </c>
      <c r="N18" s="49">
        <f t="shared" si="6"/>
        <v>0</v>
      </c>
      <c r="O18" s="47">
        <f t="shared" si="7"/>
        <v>0</v>
      </c>
      <c r="P18" s="50">
        <f t="shared" si="8"/>
        <v>0</v>
      </c>
      <c r="Q18" s="49">
        <v>8</v>
      </c>
      <c r="R18" s="51">
        <f t="shared" si="9"/>
        <v>336.72</v>
      </c>
      <c r="S18" s="52"/>
      <c r="T18" s="53"/>
      <c r="U18" s="54">
        <v>29.5</v>
      </c>
      <c r="V18" s="55">
        <f>TRUNC(H18*U18,2)</f>
        <v>1241.6500000000001</v>
      </c>
      <c r="W18" s="54"/>
      <c r="X18" s="55"/>
    </row>
    <row r="19" spans="1:24 16329:16330" ht="24" customHeight="1" x14ac:dyDescent="0.2">
      <c r="A19" s="44" t="s">
        <v>88</v>
      </c>
      <c r="B19" s="44" t="s">
        <v>89</v>
      </c>
      <c r="C19" s="44" t="s">
        <v>57</v>
      </c>
      <c r="D19" s="45" t="s">
        <v>90</v>
      </c>
      <c r="E19" s="44" t="s">
        <v>83</v>
      </c>
      <c r="F19" s="46">
        <v>2</v>
      </c>
      <c r="G19" s="47">
        <v>256.31</v>
      </c>
      <c r="H19" s="47">
        <f t="shared" si="1"/>
        <v>309.31</v>
      </c>
      <c r="I19" s="47">
        <f t="shared" si="2"/>
        <v>618.62</v>
      </c>
      <c r="J19" s="48">
        <f t="shared" si="0"/>
        <v>9.6512546240979692E-4</v>
      </c>
      <c r="K19" s="49">
        <f t="shared" si="3"/>
        <v>0</v>
      </c>
      <c r="L19" s="47">
        <f t="shared" si="4"/>
        <v>0</v>
      </c>
      <c r="M19" s="50">
        <f t="shared" si="5"/>
        <v>0</v>
      </c>
      <c r="N19" s="49">
        <f t="shared" si="6"/>
        <v>2</v>
      </c>
      <c r="O19" s="47">
        <f t="shared" si="7"/>
        <v>618.62</v>
      </c>
      <c r="P19" s="50">
        <f t="shared" si="8"/>
        <v>1</v>
      </c>
      <c r="Q19" s="49">
        <v>0</v>
      </c>
      <c r="R19" s="51">
        <f t="shared" si="9"/>
        <v>0</v>
      </c>
      <c r="S19" s="52"/>
      <c r="T19" s="53"/>
      <c r="U19" s="54"/>
      <c r="V19" s="55"/>
      <c r="W19" s="54"/>
      <c r="X19" s="55"/>
    </row>
    <row r="20" spans="1:24 16329:16330" s="43" customFormat="1" ht="24" customHeight="1" x14ac:dyDescent="0.2">
      <c r="A20" s="34" t="s">
        <v>91</v>
      </c>
      <c r="B20" s="34"/>
      <c r="C20" s="34"/>
      <c r="D20" s="35" t="s">
        <v>92</v>
      </c>
      <c r="E20" s="36"/>
      <c r="F20" s="37"/>
      <c r="G20" s="58"/>
      <c r="H20" s="58"/>
      <c r="I20" s="40">
        <f>SUM(I21:I29)</f>
        <v>148241.18</v>
      </c>
      <c r="J20" s="39">
        <f t="shared" si="0"/>
        <v>0.23127499498185305</v>
      </c>
      <c r="K20" s="39"/>
      <c r="L20" s="40">
        <f>SUM(L21:L29)</f>
        <v>58162.859999999993</v>
      </c>
      <c r="M20" s="39"/>
      <c r="N20" s="39"/>
      <c r="O20" s="40">
        <f>SUM(O21:O29)</f>
        <v>90078.31</v>
      </c>
      <c r="P20" s="39"/>
      <c r="Q20" s="38"/>
      <c r="R20" s="38">
        <f>SUM(R21:R26)</f>
        <v>27482.9</v>
      </c>
      <c r="S20" s="38"/>
      <c r="T20" s="40">
        <f>SUM(T21:T26)</f>
        <v>7052.67</v>
      </c>
      <c r="U20" s="38"/>
      <c r="V20" s="40">
        <f>SUM(V21:V26)</f>
        <v>23627.29</v>
      </c>
      <c r="W20" s="38"/>
      <c r="X20" s="40">
        <f>SUM(X21:X26)</f>
        <v>0</v>
      </c>
      <c r="XDA20"/>
      <c r="XDB20"/>
    </row>
    <row r="21" spans="1:24 16329:16330" ht="25.5" customHeight="1" x14ac:dyDescent="0.2">
      <c r="A21" s="44" t="s">
        <v>93</v>
      </c>
      <c r="B21" s="44" t="s">
        <v>94</v>
      </c>
      <c r="C21" s="44" t="s">
        <v>57</v>
      </c>
      <c r="D21" s="45" t="s">
        <v>95</v>
      </c>
      <c r="E21" s="44" t="s">
        <v>96</v>
      </c>
      <c r="F21" s="49">
        <v>6</v>
      </c>
      <c r="G21" s="47">
        <v>488.52</v>
      </c>
      <c r="H21" s="47">
        <f t="shared" ref="H21:H29" si="10">TRUNC(G21 * (1 + 20.68 / 100), 2)</f>
        <v>589.54</v>
      </c>
      <c r="I21" s="47">
        <f t="shared" ref="I21:I29" si="11">TRUNC(F21 * H21, 2)</f>
        <v>3537.24</v>
      </c>
      <c r="J21" s="49">
        <f t="shared" si="0"/>
        <v>5.5185419007701495E-3</v>
      </c>
      <c r="K21" s="49">
        <f t="shared" ref="K21:K29" si="12">Q21+S21+U21+W21</f>
        <v>4</v>
      </c>
      <c r="L21" s="47">
        <f t="shared" ref="L21:L29" si="13">TRUNC(K21*H21,2)</f>
        <v>2358.16</v>
      </c>
      <c r="M21" s="50">
        <f t="shared" ref="M21:M29" si="14">K21/F21</f>
        <v>0.66666666666666663</v>
      </c>
      <c r="N21" s="49">
        <f t="shared" ref="N21:N29" si="15">F21-K21</f>
        <v>2</v>
      </c>
      <c r="O21" s="47">
        <f t="shared" ref="O21:O29" si="16">TRUNC(N21*H21,2)</f>
        <v>1179.08</v>
      </c>
      <c r="P21" s="50">
        <f t="shared" ref="P21:P29" si="17">N21/F21</f>
        <v>0.33333333333333331</v>
      </c>
      <c r="Q21" s="49">
        <v>1</v>
      </c>
      <c r="R21" s="51">
        <f t="shared" ref="R21:R26" si="18">Q21*H21</f>
        <v>589.54</v>
      </c>
      <c r="S21" s="52">
        <v>1</v>
      </c>
      <c r="T21" s="53">
        <f>TRUNC(S21*H21,2)</f>
        <v>589.54</v>
      </c>
      <c r="U21" s="54">
        <v>2</v>
      </c>
      <c r="V21" s="55">
        <f>TRUNC(H21*U21,2)</f>
        <v>1179.08</v>
      </c>
      <c r="W21" s="54"/>
      <c r="X21" s="55"/>
    </row>
    <row r="22" spans="1:24 16329:16330" ht="25.5" customHeight="1" x14ac:dyDescent="0.2">
      <c r="A22" s="44" t="s">
        <v>97</v>
      </c>
      <c r="B22" s="44" t="s">
        <v>98</v>
      </c>
      <c r="C22" s="44" t="s">
        <v>57</v>
      </c>
      <c r="D22" s="45" t="s">
        <v>99</v>
      </c>
      <c r="E22" s="44" t="s">
        <v>96</v>
      </c>
      <c r="F22" s="49">
        <v>6</v>
      </c>
      <c r="G22" s="47">
        <v>577.20000000000005</v>
      </c>
      <c r="H22" s="47">
        <f t="shared" si="10"/>
        <v>696.56</v>
      </c>
      <c r="I22" s="47">
        <f t="shared" si="11"/>
        <v>4179.3599999999997</v>
      </c>
      <c r="J22" s="49">
        <f t="shared" si="0"/>
        <v>6.520330336195093E-3</v>
      </c>
      <c r="K22" s="49">
        <f t="shared" si="12"/>
        <v>4</v>
      </c>
      <c r="L22" s="47">
        <f t="shared" si="13"/>
        <v>2786.24</v>
      </c>
      <c r="M22" s="50">
        <f t="shared" si="14"/>
        <v>0.66666666666666663</v>
      </c>
      <c r="N22" s="49">
        <f t="shared" si="15"/>
        <v>2</v>
      </c>
      <c r="O22" s="47">
        <f t="shared" si="16"/>
        <v>1393.12</v>
      </c>
      <c r="P22" s="50">
        <f t="shared" si="17"/>
        <v>0.33333333333333331</v>
      </c>
      <c r="Q22" s="49">
        <v>1</v>
      </c>
      <c r="R22" s="51">
        <f t="shared" si="18"/>
        <v>696.56</v>
      </c>
      <c r="S22" s="52">
        <v>1</v>
      </c>
      <c r="T22" s="53">
        <f>TRUNC(S22*H22,2)</f>
        <v>696.56</v>
      </c>
      <c r="U22" s="54">
        <v>2</v>
      </c>
      <c r="V22" s="55">
        <f>TRUNC(H22*U22,2)</f>
        <v>1393.12</v>
      </c>
      <c r="W22" s="54"/>
      <c r="X22" s="55"/>
    </row>
    <row r="23" spans="1:24 16329:16330" ht="25.5" customHeight="1" x14ac:dyDescent="0.2">
      <c r="A23" s="44" t="s">
        <v>100</v>
      </c>
      <c r="B23" s="44" t="s">
        <v>101</v>
      </c>
      <c r="C23" s="44" t="s">
        <v>57</v>
      </c>
      <c r="D23" s="45" t="s">
        <v>102</v>
      </c>
      <c r="E23" s="44" t="s">
        <v>103</v>
      </c>
      <c r="F23" s="49">
        <v>688</v>
      </c>
      <c r="G23" s="47">
        <v>3.34</v>
      </c>
      <c r="H23" s="47">
        <f t="shared" si="10"/>
        <v>4.03</v>
      </c>
      <c r="I23" s="47">
        <f t="shared" si="11"/>
        <v>2772.64</v>
      </c>
      <c r="J23" s="49">
        <f t="shared" si="0"/>
        <v>4.325669170243282E-3</v>
      </c>
      <c r="K23" s="49">
        <f t="shared" si="12"/>
        <v>344</v>
      </c>
      <c r="L23" s="47">
        <f t="shared" si="13"/>
        <v>1386.32</v>
      </c>
      <c r="M23" s="50">
        <f t="shared" si="14"/>
        <v>0.5</v>
      </c>
      <c r="N23" s="49">
        <f t="shared" si="15"/>
        <v>344</v>
      </c>
      <c r="O23" s="47">
        <f t="shared" si="16"/>
        <v>1386.32</v>
      </c>
      <c r="P23" s="50">
        <f t="shared" si="17"/>
        <v>0.5</v>
      </c>
      <c r="Q23" s="49">
        <f>F23/2</f>
        <v>344</v>
      </c>
      <c r="R23" s="51">
        <f t="shared" si="18"/>
        <v>1386.3200000000002</v>
      </c>
      <c r="S23" s="52"/>
      <c r="T23" s="53"/>
      <c r="U23" s="54"/>
      <c r="V23" s="55"/>
      <c r="W23" s="54"/>
      <c r="X23" s="55"/>
    </row>
    <row r="24" spans="1:24 16329:16330" ht="25.5" customHeight="1" x14ac:dyDescent="0.2">
      <c r="A24" s="44" t="s">
        <v>104</v>
      </c>
      <c r="B24" s="44" t="s">
        <v>105</v>
      </c>
      <c r="C24" s="44" t="s">
        <v>65</v>
      </c>
      <c r="D24" s="45" t="s">
        <v>106</v>
      </c>
      <c r="E24" s="44" t="s">
        <v>107</v>
      </c>
      <c r="F24" s="49">
        <v>6</v>
      </c>
      <c r="G24" s="47">
        <v>11688.42</v>
      </c>
      <c r="H24" s="47">
        <f t="shared" si="10"/>
        <v>14105.58</v>
      </c>
      <c r="I24" s="47">
        <f t="shared" si="11"/>
        <v>84633.48</v>
      </c>
      <c r="J24" s="49">
        <f t="shared" si="0"/>
        <v>0.13203893589012689</v>
      </c>
      <c r="K24" s="49">
        <f t="shared" si="12"/>
        <v>1.5</v>
      </c>
      <c r="L24" s="47">
        <f t="shared" si="13"/>
        <v>21158.37</v>
      </c>
      <c r="M24" s="50">
        <f t="shared" si="14"/>
        <v>0.25</v>
      </c>
      <c r="N24" s="49">
        <f t="shared" si="15"/>
        <v>4.5</v>
      </c>
      <c r="O24" s="47">
        <f t="shared" si="16"/>
        <v>63475.11</v>
      </c>
      <c r="P24" s="50">
        <f t="shared" si="17"/>
        <v>0.75</v>
      </c>
      <c r="Q24" s="49">
        <v>1</v>
      </c>
      <c r="R24" s="51">
        <f t="shared" si="18"/>
        <v>14105.58</v>
      </c>
      <c r="S24" s="52"/>
      <c r="T24" s="53"/>
      <c r="U24" s="54">
        <v>0.5</v>
      </c>
      <c r="V24" s="55">
        <f>TRUNC(H24*U24,2)</f>
        <v>7052.79</v>
      </c>
      <c r="W24" s="54"/>
      <c r="X24" s="55"/>
    </row>
    <row r="25" spans="1:24 16329:16330" ht="25.5" customHeight="1" x14ac:dyDescent="0.2">
      <c r="A25" s="44" t="s">
        <v>108</v>
      </c>
      <c r="B25" s="44" t="s">
        <v>109</v>
      </c>
      <c r="C25" s="44" t="s">
        <v>65</v>
      </c>
      <c r="D25" s="45" t="s">
        <v>110</v>
      </c>
      <c r="E25" s="44" t="s">
        <v>107</v>
      </c>
      <c r="F25" s="49">
        <v>6</v>
      </c>
      <c r="G25" s="47">
        <v>4092.09</v>
      </c>
      <c r="H25" s="47">
        <f t="shared" si="10"/>
        <v>4938.33</v>
      </c>
      <c r="I25" s="47">
        <f t="shared" si="11"/>
        <v>29629.98</v>
      </c>
      <c r="J25" s="49">
        <f t="shared" si="0"/>
        <v>4.6226517326780632E-2</v>
      </c>
      <c r="K25" s="49">
        <f t="shared" si="12"/>
        <v>1.5</v>
      </c>
      <c r="L25" s="47">
        <f t="shared" si="13"/>
        <v>7407.49</v>
      </c>
      <c r="M25" s="50">
        <f t="shared" si="14"/>
        <v>0.25</v>
      </c>
      <c r="N25" s="49">
        <f t="shared" si="15"/>
        <v>4.5</v>
      </c>
      <c r="O25" s="47">
        <f t="shared" si="16"/>
        <v>22222.48</v>
      </c>
      <c r="P25" s="50">
        <f t="shared" si="17"/>
        <v>0.75</v>
      </c>
      <c r="Q25" s="49">
        <v>1</v>
      </c>
      <c r="R25" s="51">
        <f t="shared" si="18"/>
        <v>4938.33</v>
      </c>
      <c r="S25" s="52"/>
      <c r="T25" s="53"/>
      <c r="U25" s="54">
        <v>0.5</v>
      </c>
      <c r="V25" s="55">
        <f>TRUNC(H25*U25,2)</f>
        <v>2469.16</v>
      </c>
      <c r="W25" s="54"/>
      <c r="X25" s="55"/>
    </row>
    <row r="26" spans="1:24 16329:16330" ht="24" customHeight="1" x14ac:dyDescent="0.2">
      <c r="A26" s="44" t="s">
        <v>111</v>
      </c>
      <c r="B26" s="44" t="s">
        <v>112</v>
      </c>
      <c r="C26" s="44" t="s">
        <v>52</v>
      </c>
      <c r="D26" s="45" t="s">
        <v>113</v>
      </c>
      <c r="E26" s="44" t="s">
        <v>107</v>
      </c>
      <c r="F26" s="46">
        <v>4</v>
      </c>
      <c r="G26" s="47">
        <v>4778.3999999999996</v>
      </c>
      <c r="H26" s="47">
        <f t="shared" si="10"/>
        <v>5766.57</v>
      </c>
      <c r="I26" s="47">
        <f t="shared" si="11"/>
        <v>23066.28</v>
      </c>
      <c r="J26" s="48">
        <f t="shared" si="0"/>
        <v>3.5986314944673387E-2</v>
      </c>
      <c r="K26" s="49">
        <f t="shared" si="12"/>
        <v>4</v>
      </c>
      <c r="L26" s="47">
        <f t="shared" si="13"/>
        <v>23066.28</v>
      </c>
      <c r="M26" s="50">
        <f t="shared" si="14"/>
        <v>1</v>
      </c>
      <c r="N26" s="49">
        <f t="shared" si="15"/>
        <v>0</v>
      </c>
      <c r="O26" s="47">
        <f t="shared" si="16"/>
        <v>0</v>
      </c>
      <c r="P26" s="50">
        <f t="shared" si="17"/>
        <v>0</v>
      </c>
      <c r="Q26" s="49">
        <v>1</v>
      </c>
      <c r="R26" s="51">
        <f t="shared" si="18"/>
        <v>5766.57</v>
      </c>
      <c r="S26" s="52">
        <v>1</v>
      </c>
      <c r="T26" s="53">
        <f>TRUNC(S26*H26,2)</f>
        <v>5766.57</v>
      </c>
      <c r="U26" s="54">
        <v>2</v>
      </c>
      <c r="V26" s="55">
        <f>TRUNC(H26*U26,2)</f>
        <v>11533.14</v>
      </c>
      <c r="W26" s="54"/>
      <c r="X26" s="55"/>
    </row>
    <row r="27" spans="1:24 16329:16330" ht="25.5" customHeight="1" x14ac:dyDescent="0.2">
      <c r="A27" s="44" t="s">
        <v>114</v>
      </c>
      <c r="B27" s="44" t="s">
        <v>115</v>
      </c>
      <c r="C27" s="44" t="s">
        <v>52</v>
      </c>
      <c r="D27" s="45" t="s">
        <v>116</v>
      </c>
      <c r="E27" s="44" t="s">
        <v>44</v>
      </c>
      <c r="F27" s="46">
        <v>30</v>
      </c>
      <c r="G27" s="47">
        <v>6</v>
      </c>
      <c r="H27" s="47">
        <f t="shared" si="10"/>
        <v>7.24</v>
      </c>
      <c r="I27" s="47">
        <f t="shared" si="11"/>
        <v>217.2</v>
      </c>
      <c r="J27" s="48">
        <f t="shared" si="0"/>
        <v>3.3885947825063511E-4</v>
      </c>
      <c r="K27" s="49">
        <f t="shared" si="12"/>
        <v>0</v>
      </c>
      <c r="L27" s="47">
        <f t="shared" si="13"/>
        <v>0</v>
      </c>
      <c r="M27" s="50">
        <f t="shared" si="14"/>
        <v>0</v>
      </c>
      <c r="N27" s="49">
        <f t="shared" si="15"/>
        <v>30</v>
      </c>
      <c r="O27" s="47">
        <f t="shared" si="16"/>
        <v>217.2</v>
      </c>
      <c r="P27" s="50">
        <f t="shared" si="17"/>
        <v>1</v>
      </c>
      <c r="Q27" s="49"/>
      <c r="R27" s="56"/>
      <c r="S27" s="52"/>
      <c r="T27" s="53"/>
      <c r="U27" s="54"/>
      <c r="V27" s="55"/>
      <c r="W27" s="54"/>
      <c r="X27" s="55"/>
    </row>
    <row r="28" spans="1:24 16329:16330" ht="25.5" customHeight="1" x14ac:dyDescent="0.2">
      <c r="A28" s="44" t="s">
        <v>117</v>
      </c>
      <c r="B28" s="44" t="s">
        <v>118</v>
      </c>
      <c r="C28" s="44" t="s">
        <v>52</v>
      </c>
      <c r="D28" s="45" t="s">
        <v>119</v>
      </c>
      <c r="E28" s="44" t="s">
        <v>44</v>
      </c>
      <c r="F28" s="46">
        <v>10</v>
      </c>
      <c r="G28" s="47">
        <v>7</v>
      </c>
      <c r="H28" s="47">
        <f t="shared" si="10"/>
        <v>8.44</v>
      </c>
      <c r="I28" s="47">
        <f t="shared" si="11"/>
        <v>84.4</v>
      </c>
      <c r="J28" s="48">
        <f t="shared" si="0"/>
        <v>1.3167467755227259E-4</v>
      </c>
      <c r="K28" s="49">
        <f t="shared" si="12"/>
        <v>0</v>
      </c>
      <c r="L28" s="47">
        <f t="shared" si="13"/>
        <v>0</v>
      </c>
      <c r="M28" s="50">
        <f t="shared" si="14"/>
        <v>0</v>
      </c>
      <c r="N28" s="49">
        <f t="shared" si="15"/>
        <v>10</v>
      </c>
      <c r="O28" s="47">
        <f t="shared" si="16"/>
        <v>84.4</v>
      </c>
      <c r="P28" s="50">
        <f t="shared" si="17"/>
        <v>1</v>
      </c>
      <c r="Q28" s="49"/>
      <c r="R28" s="56"/>
      <c r="S28" s="52"/>
      <c r="T28" s="53"/>
      <c r="U28" s="54"/>
      <c r="V28" s="55"/>
      <c r="W28" s="54"/>
      <c r="X28" s="55"/>
    </row>
    <row r="29" spans="1:24 16329:16330" ht="25.5" customHeight="1" x14ac:dyDescent="0.2">
      <c r="A29" s="44" t="s">
        <v>120</v>
      </c>
      <c r="B29" s="44" t="s">
        <v>121</v>
      </c>
      <c r="C29" s="44" t="s">
        <v>52</v>
      </c>
      <c r="D29" s="45" t="s">
        <v>122</v>
      </c>
      <c r="E29" s="44" t="s">
        <v>44</v>
      </c>
      <c r="F29" s="46">
        <v>10</v>
      </c>
      <c r="G29" s="47">
        <v>10</v>
      </c>
      <c r="H29" s="47">
        <f t="shared" si="10"/>
        <v>12.06</v>
      </c>
      <c r="I29" s="47">
        <f t="shared" si="11"/>
        <v>120.6</v>
      </c>
      <c r="J29" s="48">
        <f t="shared" si="0"/>
        <v>1.8815125726071177E-4</v>
      </c>
      <c r="K29" s="49">
        <f t="shared" si="12"/>
        <v>0</v>
      </c>
      <c r="L29" s="47">
        <f t="shared" si="13"/>
        <v>0</v>
      </c>
      <c r="M29" s="50">
        <f t="shared" si="14"/>
        <v>0</v>
      </c>
      <c r="N29" s="49">
        <f t="shared" si="15"/>
        <v>10</v>
      </c>
      <c r="O29" s="47">
        <f t="shared" si="16"/>
        <v>120.6</v>
      </c>
      <c r="P29" s="50">
        <f t="shared" si="17"/>
        <v>1</v>
      </c>
      <c r="Q29" s="49"/>
      <c r="R29" s="56"/>
      <c r="S29" s="52"/>
      <c r="T29" s="53"/>
      <c r="U29" s="54"/>
      <c r="V29" s="55"/>
      <c r="W29" s="54"/>
      <c r="X29" s="55"/>
    </row>
    <row r="30" spans="1:24 16329:16330" s="43" customFormat="1" ht="24" customHeight="1" x14ac:dyDescent="0.2">
      <c r="A30" s="34" t="s">
        <v>123</v>
      </c>
      <c r="B30" s="34"/>
      <c r="C30" s="34"/>
      <c r="D30" s="35" t="s">
        <v>124</v>
      </c>
      <c r="E30" s="36"/>
      <c r="F30" s="37"/>
      <c r="G30" s="58"/>
      <c r="H30" s="58"/>
      <c r="I30" s="42">
        <f>I31+I35+I40</f>
        <v>31014.82</v>
      </c>
      <c r="J30" s="39">
        <f t="shared" si="0"/>
        <v>4.8387042924665578E-2</v>
      </c>
      <c r="K30" s="39"/>
      <c r="L30" s="40">
        <f>SUM(L31,L35,L40)</f>
        <v>12704.2</v>
      </c>
      <c r="M30" s="39"/>
      <c r="N30" s="39"/>
      <c r="O30" s="40">
        <f>SUM(O31,O35,O40)</f>
        <v>18310.62</v>
      </c>
      <c r="P30" s="39"/>
      <c r="Q30" s="38"/>
      <c r="R30" s="41">
        <f>R31+R35+R40</f>
        <v>11377.189999999999</v>
      </c>
      <c r="S30" s="38"/>
      <c r="T30" s="42">
        <f>T31+T35+T40</f>
        <v>0</v>
      </c>
      <c r="U30" s="38"/>
      <c r="V30" s="42">
        <f>V31+V35+V40</f>
        <v>1327</v>
      </c>
      <c r="W30" s="38"/>
      <c r="X30" s="42">
        <f>X31+X35+X40</f>
        <v>0</v>
      </c>
      <c r="XDA30"/>
      <c r="XDB30"/>
    </row>
    <row r="31" spans="1:24 16329:16330" ht="24" customHeight="1" x14ac:dyDescent="0.2">
      <c r="A31" s="59" t="s">
        <v>125</v>
      </c>
      <c r="B31" s="59"/>
      <c r="C31" s="59"/>
      <c r="D31" s="60" t="s">
        <v>126</v>
      </c>
      <c r="E31" s="61"/>
      <c r="F31" s="62"/>
      <c r="G31" s="63"/>
      <c r="H31" s="63"/>
      <c r="I31" s="64">
        <f>SUM(I32:I34)</f>
        <v>11377.2</v>
      </c>
      <c r="J31" s="65">
        <f t="shared" si="0"/>
        <v>1.7749871344167247E-2</v>
      </c>
      <c r="K31" s="65"/>
      <c r="L31" s="66">
        <f>SUM(L32:L34)</f>
        <v>11377.2</v>
      </c>
      <c r="M31" s="65"/>
      <c r="N31" s="65"/>
      <c r="O31" s="66">
        <f>SUM(O32:O34)</f>
        <v>0</v>
      </c>
      <c r="P31" s="65"/>
      <c r="Q31" s="67"/>
      <c r="R31" s="68">
        <f>SUM(R32:R34)</f>
        <v>11377.189999999999</v>
      </c>
      <c r="S31" s="67"/>
      <c r="T31" s="64">
        <f>SUM(T32:T34)</f>
        <v>0</v>
      </c>
      <c r="U31" s="67"/>
      <c r="V31" s="64">
        <f>SUM(V32:V34)</f>
        <v>0</v>
      </c>
      <c r="W31" s="67"/>
      <c r="X31" s="64">
        <f>SUM(X32:X34)</f>
        <v>0</v>
      </c>
    </row>
    <row r="32" spans="1:24 16329:16330" ht="39" customHeight="1" x14ac:dyDescent="0.2">
      <c r="A32" s="44" t="s">
        <v>127</v>
      </c>
      <c r="B32" s="44" t="s">
        <v>128</v>
      </c>
      <c r="C32" s="44" t="s">
        <v>65</v>
      </c>
      <c r="D32" s="45" t="s">
        <v>129</v>
      </c>
      <c r="E32" s="44" t="s">
        <v>54</v>
      </c>
      <c r="F32" s="46">
        <v>600</v>
      </c>
      <c r="G32" s="47">
        <v>0.47</v>
      </c>
      <c r="H32" s="47">
        <f>TRUNC(G32 * (1 + 20.68 / 100), 2)</f>
        <v>0.56000000000000005</v>
      </c>
      <c r="I32" s="47">
        <f>TRUNC(F32 * H32, 2)</f>
        <v>336</v>
      </c>
      <c r="J32" s="48">
        <f t="shared" si="0"/>
        <v>5.2420250779103771E-4</v>
      </c>
      <c r="K32" s="49">
        <f>Q32+S32+U32+W32</f>
        <v>600</v>
      </c>
      <c r="L32" s="47">
        <f>TRUNC(K32*H32,2)</f>
        <v>336</v>
      </c>
      <c r="M32" s="50">
        <f>K32/F32</f>
        <v>1</v>
      </c>
      <c r="N32" s="49">
        <f>F32-K32</f>
        <v>0</v>
      </c>
      <c r="O32" s="47">
        <f>TRUNC(N32*H32,2)</f>
        <v>0</v>
      </c>
      <c r="P32" s="50">
        <f>N32/F32</f>
        <v>0</v>
      </c>
      <c r="Q32" s="49">
        <f>F32</f>
        <v>600</v>
      </c>
      <c r="R32" s="51">
        <f>I32</f>
        <v>336</v>
      </c>
      <c r="S32" s="52"/>
      <c r="T32" s="53"/>
      <c r="U32" s="54"/>
      <c r="V32" s="55"/>
      <c r="W32" s="54"/>
      <c r="X32" s="55"/>
    </row>
    <row r="33" spans="1:24 16329:16330" ht="39" customHeight="1" x14ac:dyDescent="0.2">
      <c r="A33" s="44" t="s">
        <v>130</v>
      </c>
      <c r="B33" s="44" t="s">
        <v>131</v>
      </c>
      <c r="C33" s="44" t="s">
        <v>65</v>
      </c>
      <c r="D33" s="45" t="s">
        <v>132</v>
      </c>
      <c r="E33" s="44" t="s">
        <v>83</v>
      </c>
      <c r="F33" s="46">
        <v>120</v>
      </c>
      <c r="G33" s="47">
        <v>18.079999999999998</v>
      </c>
      <c r="H33" s="47">
        <f>TRUNC(G33 * (1 + 20.68 / 100), 2)</f>
        <v>21.81</v>
      </c>
      <c r="I33" s="47">
        <f>TRUNC(F33 * H33, 2)</f>
        <v>2617.1999999999998</v>
      </c>
      <c r="J33" s="48">
        <f t="shared" si="0"/>
        <v>4.0831631053294759E-3</v>
      </c>
      <c r="K33" s="49">
        <f>Q33+S33+U33+W33</f>
        <v>120</v>
      </c>
      <c r="L33" s="47">
        <f>TRUNC(K33*H33,2)</f>
        <v>2617.1999999999998</v>
      </c>
      <c r="M33" s="50">
        <f>K33/F33</f>
        <v>1</v>
      </c>
      <c r="N33" s="49">
        <f>F33-K33</f>
        <v>0</v>
      </c>
      <c r="O33" s="47">
        <f>TRUNC(N33*H33,2)</f>
        <v>0</v>
      </c>
      <c r="P33" s="50">
        <f>N33/F33</f>
        <v>0</v>
      </c>
      <c r="Q33" s="49">
        <f>F33</f>
        <v>120</v>
      </c>
      <c r="R33" s="51">
        <f>I33-0.01</f>
        <v>2617.1899999999996</v>
      </c>
      <c r="S33" s="52"/>
      <c r="T33" s="53"/>
      <c r="U33" s="54"/>
      <c r="V33" s="55"/>
      <c r="W33" s="54"/>
      <c r="X33" s="55"/>
    </row>
    <row r="34" spans="1:24 16329:16330" ht="39" customHeight="1" x14ac:dyDescent="0.2">
      <c r="A34" s="44" t="s">
        <v>133</v>
      </c>
      <c r="B34" s="44" t="s">
        <v>134</v>
      </c>
      <c r="C34" s="44" t="s">
        <v>65</v>
      </c>
      <c r="D34" s="45" t="s">
        <v>135</v>
      </c>
      <c r="E34" s="44" t="s">
        <v>136</v>
      </c>
      <c r="F34" s="46">
        <v>3600</v>
      </c>
      <c r="G34" s="47">
        <v>1.94</v>
      </c>
      <c r="H34" s="47">
        <f>TRUNC(G34 * (1 + 20.68 / 100), 2)</f>
        <v>2.34</v>
      </c>
      <c r="I34" s="47">
        <f>TRUNC(F34 * H34, 2)</f>
        <v>8424</v>
      </c>
      <c r="J34" s="48">
        <f t="shared" si="0"/>
        <v>1.3142505731046732E-2</v>
      </c>
      <c r="K34" s="49">
        <f>Q34+S34+U34+W34</f>
        <v>3600</v>
      </c>
      <c r="L34" s="47">
        <f>TRUNC(K34*H34,2)</f>
        <v>8424</v>
      </c>
      <c r="M34" s="50">
        <f>K34/F34</f>
        <v>1</v>
      </c>
      <c r="N34" s="49">
        <f>F34-K34</f>
        <v>0</v>
      </c>
      <c r="O34" s="47">
        <f>TRUNC(N34*H34,2)</f>
        <v>0</v>
      </c>
      <c r="P34" s="50">
        <f>N34/F34</f>
        <v>0</v>
      </c>
      <c r="Q34" s="49">
        <f>F34</f>
        <v>3600</v>
      </c>
      <c r="R34" s="51">
        <f>I34</f>
        <v>8424</v>
      </c>
      <c r="S34" s="52"/>
      <c r="T34" s="53"/>
      <c r="U34" s="54"/>
      <c r="V34" s="55"/>
      <c r="W34" s="54"/>
      <c r="X34" s="55"/>
    </row>
    <row r="35" spans="1:24 16329:16330" s="43" customFormat="1" ht="24" customHeight="1" x14ac:dyDescent="0.2">
      <c r="A35" s="59" t="s">
        <v>137</v>
      </c>
      <c r="B35" s="59"/>
      <c r="C35" s="59"/>
      <c r="D35" s="60" t="s">
        <v>138</v>
      </c>
      <c r="E35" s="61"/>
      <c r="F35" s="62"/>
      <c r="G35" s="63"/>
      <c r="H35" s="63"/>
      <c r="I35" s="66">
        <v>14444.68</v>
      </c>
      <c r="J35" s="65">
        <f t="shared" si="0"/>
        <v>2.2535528214997165E-2</v>
      </c>
      <c r="K35" s="65"/>
      <c r="L35" s="66">
        <f>SUM(L36:L39)</f>
        <v>0</v>
      </c>
      <c r="M35" s="65"/>
      <c r="N35" s="65"/>
      <c r="O35" s="66">
        <f>SUM(O36:O39)</f>
        <v>14444.68</v>
      </c>
      <c r="P35" s="65"/>
      <c r="Q35" s="65"/>
      <c r="R35" s="69"/>
      <c r="S35" s="65"/>
      <c r="T35" s="64"/>
      <c r="U35" s="65"/>
      <c r="V35" s="64">
        <f>SUM(V36:V39)</f>
        <v>0</v>
      </c>
      <c r="W35" s="65"/>
      <c r="X35" s="64">
        <f>SUM(X36:X39)</f>
        <v>0</v>
      </c>
      <c r="XDA35"/>
      <c r="XDB35"/>
    </row>
    <row r="36" spans="1:24 16329:16330" ht="39" customHeight="1" x14ac:dyDescent="0.2">
      <c r="A36" s="44" t="s">
        <v>139</v>
      </c>
      <c r="B36" s="44" t="s">
        <v>134</v>
      </c>
      <c r="C36" s="44" t="s">
        <v>65</v>
      </c>
      <c r="D36" s="45" t="s">
        <v>135</v>
      </c>
      <c r="E36" s="44" t="s">
        <v>136</v>
      </c>
      <c r="F36" s="46">
        <v>1100.8</v>
      </c>
      <c r="G36" s="47">
        <v>1.94</v>
      </c>
      <c r="H36" s="47">
        <f>TRUNC(G36 * (1 + 20.68 / 100), 2)</f>
        <v>2.34</v>
      </c>
      <c r="I36" s="47">
        <f>TRUNC(F36 * H36, 2)</f>
        <v>2575.87</v>
      </c>
      <c r="J36" s="48">
        <f t="shared" si="0"/>
        <v>4.0186830766181557E-3</v>
      </c>
      <c r="K36" s="49">
        <f>Q36+S36+U36+W36</f>
        <v>0</v>
      </c>
      <c r="L36" s="47">
        <f>TRUNC(K36*H36,2)</f>
        <v>0</v>
      </c>
      <c r="M36" s="50">
        <f>K36/F36</f>
        <v>0</v>
      </c>
      <c r="N36" s="49">
        <f>F36-K36</f>
        <v>1100.8</v>
      </c>
      <c r="O36" s="47">
        <f>TRUNC(N36*H36,2)</f>
        <v>2575.87</v>
      </c>
      <c r="P36" s="50">
        <f>N36/F36</f>
        <v>1</v>
      </c>
      <c r="Q36" s="48"/>
      <c r="R36" s="56"/>
      <c r="S36" s="70"/>
      <c r="T36" s="53"/>
      <c r="U36" s="54"/>
      <c r="V36" s="55"/>
      <c r="W36" s="54"/>
      <c r="X36" s="55"/>
    </row>
    <row r="37" spans="1:24 16329:16330" ht="25.5" customHeight="1" x14ac:dyDescent="0.2">
      <c r="A37" s="44" t="s">
        <v>140</v>
      </c>
      <c r="B37" s="44" t="s">
        <v>141</v>
      </c>
      <c r="C37" s="44" t="s">
        <v>52</v>
      </c>
      <c r="D37" s="45" t="s">
        <v>142</v>
      </c>
      <c r="E37" s="44" t="s">
        <v>83</v>
      </c>
      <c r="F37" s="46">
        <v>220.16</v>
      </c>
      <c r="G37" s="47">
        <v>42.28</v>
      </c>
      <c r="H37" s="47">
        <f>TRUNC(G37 * (1 + 20.68 / 100), 2)</f>
        <v>51.02</v>
      </c>
      <c r="I37" s="47">
        <f>TRUNC(F37 * H37, 2)</f>
        <v>11232.56</v>
      </c>
      <c r="J37" s="48">
        <f t="shared" ref="J37:J68" si="19">I37 / 640973.66</f>
        <v>1.7524214645575294E-2</v>
      </c>
      <c r="K37" s="49">
        <f>Q37+S37+U37+W37</f>
        <v>0</v>
      </c>
      <c r="L37" s="47">
        <f>TRUNC(K37*H37,2)</f>
        <v>0</v>
      </c>
      <c r="M37" s="50">
        <f>K37/F37</f>
        <v>0</v>
      </c>
      <c r="N37" s="49">
        <f>F37-K37</f>
        <v>220.16</v>
      </c>
      <c r="O37" s="47">
        <f>TRUNC(N37*H37,2)</f>
        <v>11232.56</v>
      </c>
      <c r="P37" s="50">
        <f>N37/F37</f>
        <v>1</v>
      </c>
      <c r="Q37" s="48"/>
      <c r="R37" s="56"/>
      <c r="S37" s="70"/>
      <c r="T37" s="53"/>
      <c r="U37" s="54"/>
      <c r="V37" s="55"/>
      <c r="W37" s="54"/>
      <c r="X37" s="55"/>
    </row>
    <row r="38" spans="1:24 16329:16330" ht="25.5" customHeight="1" x14ac:dyDescent="0.2">
      <c r="A38" s="44" t="s">
        <v>143</v>
      </c>
      <c r="B38" s="44" t="s">
        <v>144</v>
      </c>
      <c r="C38" s="44" t="s">
        <v>57</v>
      </c>
      <c r="D38" s="45" t="s">
        <v>145</v>
      </c>
      <c r="E38" s="44" t="s">
        <v>83</v>
      </c>
      <c r="F38" s="46">
        <v>220.16</v>
      </c>
      <c r="G38" s="47">
        <v>2.2000000000000002</v>
      </c>
      <c r="H38" s="47">
        <f>TRUNC(G38 * (1 + 20.68 / 100), 2)</f>
        <v>2.65</v>
      </c>
      <c r="I38" s="47">
        <f>TRUNC(F38 * H38, 2)</f>
        <v>583.41999999999996</v>
      </c>
      <c r="J38" s="48">
        <f t="shared" si="19"/>
        <v>9.1020900921264056E-4</v>
      </c>
      <c r="K38" s="49">
        <f>Q38+S38+U38+W38</f>
        <v>0</v>
      </c>
      <c r="L38" s="47">
        <f>TRUNC(K38*H38,2)</f>
        <v>0</v>
      </c>
      <c r="M38" s="50">
        <f>K38/F38</f>
        <v>0</v>
      </c>
      <c r="N38" s="49">
        <f>F38-K38</f>
        <v>220.16</v>
      </c>
      <c r="O38" s="47">
        <f>TRUNC(N38*H38,2)</f>
        <v>583.41999999999996</v>
      </c>
      <c r="P38" s="50">
        <f>N38/F38</f>
        <v>1</v>
      </c>
      <c r="Q38" s="48"/>
      <c r="R38" s="56"/>
      <c r="S38" s="70"/>
      <c r="T38" s="53"/>
      <c r="U38" s="54"/>
      <c r="V38" s="55"/>
      <c r="W38" s="54"/>
      <c r="X38" s="55"/>
    </row>
    <row r="39" spans="1:24 16329:16330" ht="25.5" customHeight="1" x14ac:dyDescent="0.2">
      <c r="A39" s="44" t="s">
        <v>146</v>
      </c>
      <c r="B39" s="44" t="s">
        <v>147</v>
      </c>
      <c r="C39" s="44" t="s">
        <v>57</v>
      </c>
      <c r="D39" s="45" t="s">
        <v>148</v>
      </c>
      <c r="E39" s="44" t="s">
        <v>83</v>
      </c>
      <c r="F39" s="46">
        <v>220.16</v>
      </c>
      <c r="G39" s="47">
        <v>0.2</v>
      </c>
      <c r="H39" s="47">
        <f>TRUNC(G39 * (1 + 20.68 / 100), 2)</f>
        <v>0.24</v>
      </c>
      <c r="I39" s="47">
        <f>TRUNC(F39 * H39, 2)</f>
        <v>52.83</v>
      </c>
      <c r="J39" s="48">
        <f t="shared" si="19"/>
        <v>8.2421483591072991E-5</v>
      </c>
      <c r="K39" s="49">
        <f>Q39+S39+U39+W39</f>
        <v>0</v>
      </c>
      <c r="L39" s="47">
        <f>TRUNC(K39*H39,2)</f>
        <v>0</v>
      </c>
      <c r="M39" s="50">
        <f>K39/F39</f>
        <v>0</v>
      </c>
      <c r="N39" s="49">
        <f>F39-K39</f>
        <v>220.16</v>
      </c>
      <c r="O39" s="47">
        <f>TRUNC(N39*H39,2)</f>
        <v>52.83</v>
      </c>
      <c r="P39" s="50">
        <f>N39/F39</f>
        <v>1</v>
      </c>
      <c r="Q39" s="48"/>
      <c r="R39" s="56"/>
      <c r="S39" s="70"/>
      <c r="T39" s="53"/>
      <c r="U39" s="54"/>
      <c r="V39" s="55"/>
      <c r="W39" s="54"/>
      <c r="X39" s="55"/>
    </row>
    <row r="40" spans="1:24 16329:16330" ht="24" customHeight="1" x14ac:dyDescent="0.2">
      <c r="A40" s="59" t="s">
        <v>149</v>
      </c>
      <c r="B40" s="59"/>
      <c r="C40" s="59"/>
      <c r="D40" s="60" t="s">
        <v>150</v>
      </c>
      <c r="E40" s="61"/>
      <c r="F40" s="62"/>
      <c r="G40" s="63"/>
      <c r="H40" s="63"/>
      <c r="I40" s="66">
        <v>5192.9399999999996</v>
      </c>
      <c r="J40" s="65">
        <f t="shared" si="19"/>
        <v>8.1016433655011644E-3</v>
      </c>
      <c r="K40" s="65"/>
      <c r="L40" s="66">
        <f>SUM(L41:L43)</f>
        <v>1327</v>
      </c>
      <c r="M40" s="65"/>
      <c r="N40" s="65"/>
      <c r="O40" s="66">
        <f>SUM(O41)</f>
        <v>3865.94</v>
      </c>
      <c r="P40" s="65"/>
      <c r="Q40" s="65"/>
      <c r="R40" s="71"/>
      <c r="S40" s="72"/>
      <c r="T40" s="73"/>
      <c r="U40" s="74"/>
      <c r="V40" s="75">
        <f>V41</f>
        <v>1327</v>
      </c>
      <c r="W40" s="74"/>
      <c r="X40" s="75">
        <f>X41</f>
        <v>0</v>
      </c>
    </row>
    <row r="41" spans="1:24 16329:16330" ht="51.75" customHeight="1" x14ac:dyDescent="0.2">
      <c r="A41" s="76" t="s">
        <v>151</v>
      </c>
      <c r="B41" s="76" t="s">
        <v>152</v>
      </c>
      <c r="C41" s="76" t="s">
        <v>65</v>
      </c>
      <c r="D41" s="77" t="s">
        <v>153</v>
      </c>
      <c r="E41" s="76" t="s">
        <v>83</v>
      </c>
      <c r="F41" s="78">
        <v>391.33</v>
      </c>
      <c r="G41" s="79">
        <v>11</v>
      </c>
      <c r="H41" s="79">
        <f>TRUNC(G41 * (1 + 20.68 / 100), 2)</f>
        <v>13.27</v>
      </c>
      <c r="I41" s="79">
        <f>TRUNC(F41 * H41, 2)</f>
        <v>5192.9399999999996</v>
      </c>
      <c r="J41" s="80">
        <f t="shared" si="19"/>
        <v>8.1016433655011644E-3</v>
      </c>
      <c r="K41" s="81">
        <f>Q41+S41+U41+W41</f>
        <v>100</v>
      </c>
      <c r="L41" s="79">
        <f>K41*H41</f>
        <v>1327</v>
      </c>
      <c r="M41" s="82">
        <f>K41/F41</f>
        <v>0.25553880356732173</v>
      </c>
      <c r="N41" s="81">
        <f>F41-K41</f>
        <v>291.33</v>
      </c>
      <c r="O41" s="79">
        <f>TRUNC(N41*H41,2)</f>
        <v>3865.94</v>
      </c>
      <c r="P41" s="82">
        <f>N41/F41</f>
        <v>0.74446119643267827</v>
      </c>
      <c r="Q41" s="80"/>
      <c r="R41" s="83"/>
      <c r="S41" s="84"/>
      <c r="T41" s="85"/>
      <c r="U41" s="54">
        <v>100</v>
      </c>
      <c r="V41" s="55">
        <f>TRUNC(H41*U41,2)</f>
        <v>1327</v>
      </c>
      <c r="W41" s="86"/>
      <c r="X41" s="87"/>
    </row>
    <row r="42" spans="1:24 16329:16330" s="43" customFormat="1" ht="24" customHeight="1" x14ac:dyDescent="0.2">
      <c r="A42" s="34" t="s">
        <v>154</v>
      </c>
      <c r="B42" s="34"/>
      <c r="C42" s="34"/>
      <c r="D42" s="35" t="s">
        <v>155</v>
      </c>
      <c r="E42" s="36"/>
      <c r="F42" s="37"/>
      <c r="G42" s="58"/>
      <c r="H42" s="58"/>
      <c r="I42" s="40">
        <v>43801.88</v>
      </c>
      <c r="J42" s="39">
        <f t="shared" si="19"/>
        <v>6.8336474232030056E-2</v>
      </c>
      <c r="K42" s="39"/>
      <c r="L42" s="40">
        <f>SUM(L43,L51,L60)</f>
        <v>0</v>
      </c>
      <c r="M42" s="39"/>
      <c r="N42" s="39"/>
      <c r="O42" s="40">
        <f>SUM(O43,O51,O60)</f>
        <v>43801.88</v>
      </c>
      <c r="P42" s="39"/>
      <c r="Q42" s="39"/>
      <c r="R42" s="42">
        <f>SUM(R43,R51)</f>
        <v>0</v>
      </c>
      <c r="S42" s="39"/>
      <c r="T42" s="42">
        <f>SUM(T43,T51)</f>
        <v>0</v>
      </c>
      <c r="U42" s="39"/>
      <c r="V42" s="42">
        <f>SUM(V43,V51)</f>
        <v>0</v>
      </c>
      <c r="W42" s="39"/>
      <c r="X42" s="42">
        <f>SUM(X43,X51)</f>
        <v>0</v>
      </c>
      <c r="XDA42"/>
      <c r="XDB42"/>
    </row>
    <row r="43" spans="1:24 16329:16330" s="43" customFormat="1" ht="24" customHeight="1" x14ac:dyDescent="0.2">
      <c r="A43" s="59" t="s">
        <v>156</v>
      </c>
      <c r="B43" s="59"/>
      <c r="C43" s="59"/>
      <c r="D43" s="60" t="s">
        <v>157</v>
      </c>
      <c r="E43" s="61"/>
      <c r="F43" s="62"/>
      <c r="G43" s="63"/>
      <c r="H43" s="63"/>
      <c r="I43" s="66">
        <v>18254.12</v>
      </c>
      <c r="J43" s="65">
        <f t="shared" si="19"/>
        <v>2.8478736552138506E-2</v>
      </c>
      <c r="K43" s="65"/>
      <c r="L43" s="66">
        <f>SUM(L44:L50)</f>
        <v>0</v>
      </c>
      <c r="M43" s="65"/>
      <c r="N43" s="65"/>
      <c r="O43" s="66">
        <f>SUM(O44:O50)</f>
        <v>18254.12</v>
      </c>
      <c r="P43" s="65"/>
      <c r="Q43" s="65"/>
      <c r="R43" s="64">
        <f>SUM(R44:R50)</f>
        <v>0</v>
      </c>
      <c r="S43" s="65"/>
      <c r="T43" s="64">
        <f>SUM(T44:T50)</f>
        <v>0</v>
      </c>
      <c r="U43" s="65"/>
      <c r="V43" s="64">
        <f>SUM(V44:V50)</f>
        <v>0</v>
      </c>
      <c r="W43" s="65"/>
      <c r="X43" s="64">
        <f>SUM(X44:X50)</f>
        <v>0</v>
      </c>
      <c r="XDA43"/>
      <c r="XDB43"/>
    </row>
    <row r="44" spans="1:24 16329:16330" ht="39" customHeight="1" x14ac:dyDescent="0.2">
      <c r="A44" s="44" t="s">
        <v>158</v>
      </c>
      <c r="B44" s="44" t="s">
        <v>159</v>
      </c>
      <c r="C44" s="44" t="s">
        <v>65</v>
      </c>
      <c r="D44" s="45" t="s">
        <v>160</v>
      </c>
      <c r="E44" s="44" t="s">
        <v>83</v>
      </c>
      <c r="F44" s="46">
        <v>24</v>
      </c>
      <c r="G44" s="47">
        <v>84.5</v>
      </c>
      <c r="H44" s="47">
        <f t="shared" ref="H44:H50" si="20">TRUNC(G44 * (1 + 20.68 / 100), 2)</f>
        <v>101.97</v>
      </c>
      <c r="I44" s="47">
        <f t="shared" ref="I44:I50" si="21">TRUNC(F44 * H44, 2)</f>
        <v>2447.2800000000002</v>
      </c>
      <c r="J44" s="48">
        <f t="shared" si="19"/>
        <v>3.8180664085322945E-3</v>
      </c>
      <c r="K44" s="49">
        <f t="shared" ref="K44:K50" si="22">Q44+S44+U44+W44</f>
        <v>0</v>
      </c>
      <c r="L44" s="47">
        <f t="shared" ref="L44:L50" si="23">TRUNC(K44*H44,2)</f>
        <v>0</v>
      </c>
      <c r="M44" s="50">
        <f t="shared" ref="M44:M50" si="24">K44/F44</f>
        <v>0</v>
      </c>
      <c r="N44" s="49">
        <f t="shared" ref="N44:N50" si="25">F44-K44</f>
        <v>24</v>
      </c>
      <c r="O44" s="47">
        <f t="shared" ref="O44:O50" si="26">TRUNC(N44*H44,2)</f>
        <v>2447.2800000000002</v>
      </c>
      <c r="P44" s="50">
        <f t="shared" ref="P44:P50" si="27">N44/F44</f>
        <v>1</v>
      </c>
      <c r="Q44" s="48"/>
      <c r="R44" s="56"/>
      <c r="S44" s="70"/>
      <c r="T44" s="53"/>
      <c r="U44" s="54"/>
      <c r="V44" s="55"/>
      <c r="W44" s="54"/>
      <c r="X44" s="55"/>
    </row>
    <row r="45" spans="1:24 16329:16330" ht="25.5" customHeight="1" x14ac:dyDescent="0.2">
      <c r="A45" s="44" t="s">
        <v>161</v>
      </c>
      <c r="B45" s="44" t="s">
        <v>162</v>
      </c>
      <c r="C45" s="44" t="s">
        <v>57</v>
      </c>
      <c r="D45" s="45" t="s">
        <v>163</v>
      </c>
      <c r="E45" s="44" t="s">
        <v>83</v>
      </c>
      <c r="F45" s="46">
        <v>13.32</v>
      </c>
      <c r="G45" s="47">
        <v>14.25</v>
      </c>
      <c r="H45" s="47">
        <f t="shared" si="20"/>
        <v>17.190000000000001</v>
      </c>
      <c r="I45" s="47">
        <f t="shared" si="21"/>
        <v>228.97</v>
      </c>
      <c r="J45" s="48">
        <f t="shared" si="19"/>
        <v>3.5722216728843427E-4</v>
      </c>
      <c r="K45" s="49">
        <f t="shared" si="22"/>
        <v>0</v>
      </c>
      <c r="L45" s="47">
        <f t="shared" si="23"/>
        <v>0</v>
      </c>
      <c r="M45" s="50">
        <f t="shared" si="24"/>
        <v>0</v>
      </c>
      <c r="N45" s="49">
        <f t="shared" si="25"/>
        <v>13.32</v>
      </c>
      <c r="O45" s="47">
        <f t="shared" si="26"/>
        <v>228.97</v>
      </c>
      <c r="P45" s="50">
        <f t="shared" si="27"/>
        <v>1</v>
      </c>
      <c r="Q45" s="48"/>
      <c r="R45" s="56"/>
      <c r="S45" s="70"/>
      <c r="T45" s="53"/>
      <c r="U45" s="54"/>
      <c r="V45" s="55"/>
      <c r="W45" s="54"/>
      <c r="X45" s="55"/>
    </row>
    <row r="46" spans="1:24 16329:16330" ht="25.5" customHeight="1" x14ac:dyDescent="0.2">
      <c r="A46" s="44" t="s">
        <v>164</v>
      </c>
      <c r="B46" s="44" t="s">
        <v>165</v>
      </c>
      <c r="C46" s="44" t="s">
        <v>57</v>
      </c>
      <c r="D46" s="45" t="s">
        <v>166</v>
      </c>
      <c r="E46" s="44" t="s">
        <v>83</v>
      </c>
      <c r="F46" s="46">
        <v>1.66</v>
      </c>
      <c r="G46" s="47">
        <v>499.52</v>
      </c>
      <c r="H46" s="47">
        <f t="shared" si="20"/>
        <v>602.82000000000005</v>
      </c>
      <c r="I46" s="47">
        <f t="shared" si="21"/>
        <v>1000.68</v>
      </c>
      <c r="J46" s="48">
        <f t="shared" si="19"/>
        <v>1.5611873973105227E-3</v>
      </c>
      <c r="K46" s="49">
        <f t="shared" si="22"/>
        <v>0</v>
      </c>
      <c r="L46" s="47">
        <f t="shared" si="23"/>
        <v>0</v>
      </c>
      <c r="M46" s="50">
        <f t="shared" si="24"/>
        <v>0</v>
      </c>
      <c r="N46" s="49">
        <f t="shared" si="25"/>
        <v>1.66</v>
      </c>
      <c r="O46" s="47">
        <f t="shared" si="26"/>
        <v>1000.68</v>
      </c>
      <c r="P46" s="50">
        <f t="shared" si="27"/>
        <v>1</v>
      </c>
      <c r="Q46" s="48"/>
      <c r="R46" s="56"/>
      <c r="S46" s="70"/>
      <c r="T46" s="53"/>
      <c r="U46" s="54"/>
      <c r="V46" s="55"/>
      <c r="W46" s="54"/>
      <c r="X46" s="55"/>
    </row>
    <row r="47" spans="1:24 16329:16330" ht="39" customHeight="1" x14ac:dyDescent="0.2">
      <c r="A47" s="44" t="s">
        <v>167</v>
      </c>
      <c r="B47" s="44" t="s">
        <v>168</v>
      </c>
      <c r="C47" s="44" t="s">
        <v>65</v>
      </c>
      <c r="D47" s="45" t="s">
        <v>169</v>
      </c>
      <c r="E47" s="44" t="s">
        <v>54</v>
      </c>
      <c r="F47" s="46">
        <v>68.88</v>
      </c>
      <c r="G47" s="47">
        <v>63.26</v>
      </c>
      <c r="H47" s="47">
        <f t="shared" si="20"/>
        <v>76.34</v>
      </c>
      <c r="I47" s="47">
        <f t="shared" si="21"/>
        <v>5258.29</v>
      </c>
      <c r="J47" s="48">
        <f t="shared" si="19"/>
        <v>8.2035976330134992E-3</v>
      </c>
      <c r="K47" s="49">
        <f t="shared" si="22"/>
        <v>0</v>
      </c>
      <c r="L47" s="47">
        <f t="shared" si="23"/>
        <v>0</v>
      </c>
      <c r="M47" s="50">
        <f t="shared" si="24"/>
        <v>0</v>
      </c>
      <c r="N47" s="49">
        <f t="shared" si="25"/>
        <v>68.88</v>
      </c>
      <c r="O47" s="47">
        <f t="shared" si="26"/>
        <v>5258.29</v>
      </c>
      <c r="P47" s="50">
        <f t="shared" si="27"/>
        <v>1</v>
      </c>
      <c r="Q47" s="48"/>
      <c r="R47" s="56"/>
      <c r="S47" s="70"/>
      <c r="T47" s="53"/>
      <c r="U47" s="54"/>
      <c r="V47" s="55"/>
      <c r="W47" s="54"/>
      <c r="X47" s="55"/>
    </row>
    <row r="48" spans="1:24 16329:16330" ht="39" customHeight="1" x14ac:dyDescent="0.2">
      <c r="A48" s="44" t="s">
        <v>170</v>
      </c>
      <c r="B48" s="44" t="s">
        <v>171</v>
      </c>
      <c r="C48" s="44" t="s">
        <v>65</v>
      </c>
      <c r="D48" s="45" t="s">
        <v>172</v>
      </c>
      <c r="E48" s="44" t="s">
        <v>83</v>
      </c>
      <c r="F48" s="46">
        <v>12.05</v>
      </c>
      <c r="G48" s="47">
        <v>600.17999999999995</v>
      </c>
      <c r="H48" s="47">
        <f t="shared" si="20"/>
        <v>724.29</v>
      </c>
      <c r="I48" s="47">
        <f t="shared" si="21"/>
        <v>8727.69</v>
      </c>
      <c r="J48" s="48">
        <f t="shared" si="19"/>
        <v>1.3616300551258223E-2</v>
      </c>
      <c r="K48" s="49">
        <f t="shared" si="22"/>
        <v>0</v>
      </c>
      <c r="L48" s="47">
        <f t="shared" si="23"/>
        <v>0</v>
      </c>
      <c r="M48" s="50">
        <f t="shared" si="24"/>
        <v>0</v>
      </c>
      <c r="N48" s="49">
        <f t="shared" si="25"/>
        <v>12.05</v>
      </c>
      <c r="O48" s="47">
        <f t="shared" si="26"/>
        <v>8727.69</v>
      </c>
      <c r="P48" s="50">
        <f t="shared" si="27"/>
        <v>1</v>
      </c>
      <c r="Q48" s="48"/>
      <c r="R48" s="56"/>
      <c r="S48" s="70"/>
      <c r="T48" s="53"/>
      <c r="U48" s="54"/>
      <c r="V48" s="55"/>
      <c r="W48" s="54"/>
      <c r="X48" s="55"/>
    </row>
    <row r="49" spans="1:24 16329:16330" ht="24" customHeight="1" x14ac:dyDescent="0.2">
      <c r="A49" s="44" t="s">
        <v>173</v>
      </c>
      <c r="B49" s="44" t="s">
        <v>174</v>
      </c>
      <c r="C49" s="44" t="s">
        <v>65</v>
      </c>
      <c r="D49" s="45" t="s">
        <v>175</v>
      </c>
      <c r="E49" s="44" t="s">
        <v>83</v>
      </c>
      <c r="F49" s="46">
        <v>0.98</v>
      </c>
      <c r="G49" s="47">
        <v>27.03</v>
      </c>
      <c r="H49" s="47">
        <f t="shared" si="20"/>
        <v>32.61</v>
      </c>
      <c r="I49" s="47">
        <f t="shared" si="21"/>
        <v>31.95</v>
      </c>
      <c r="J49" s="48">
        <f t="shared" si="19"/>
        <v>4.9846042035487074E-5</v>
      </c>
      <c r="K49" s="49">
        <f t="shared" si="22"/>
        <v>0</v>
      </c>
      <c r="L49" s="47">
        <f t="shared" si="23"/>
        <v>0</v>
      </c>
      <c r="M49" s="50">
        <f t="shared" si="24"/>
        <v>0</v>
      </c>
      <c r="N49" s="49">
        <f t="shared" si="25"/>
        <v>0.98</v>
      </c>
      <c r="O49" s="47">
        <f t="shared" si="26"/>
        <v>31.95</v>
      </c>
      <c r="P49" s="50">
        <f t="shared" si="27"/>
        <v>1</v>
      </c>
      <c r="Q49" s="48"/>
      <c r="R49" s="56"/>
      <c r="S49" s="70"/>
      <c r="T49" s="53"/>
      <c r="U49" s="54"/>
      <c r="V49" s="55"/>
      <c r="W49" s="54"/>
      <c r="X49" s="55"/>
    </row>
    <row r="50" spans="1:24 16329:16330" ht="24" customHeight="1" x14ac:dyDescent="0.2">
      <c r="A50" s="44" t="s">
        <v>176</v>
      </c>
      <c r="B50" s="44" t="s">
        <v>177</v>
      </c>
      <c r="C50" s="44" t="s">
        <v>52</v>
      </c>
      <c r="D50" s="45" t="s">
        <v>178</v>
      </c>
      <c r="E50" s="44" t="s">
        <v>179</v>
      </c>
      <c r="F50" s="46">
        <v>1</v>
      </c>
      <c r="G50" s="47">
        <v>463.43</v>
      </c>
      <c r="H50" s="47">
        <f t="shared" si="20"/>
        <v>559.26</v>
      </c>
      <c r="I50" s="47">
        <f t="shared" si="21"/>
        <v>559.26</v>
      </c>
      <c r="J50" s="48">
        <f t="shared" si="19"/>
        <v>8.7251635270004695E-4</v>
      </c>
      <c r="K50" s="49">
        <f t="shared" si="22"/>
        <v>0</v>
      </c>
      <c r="L50" s="47">
        <f t="shared" si="23"/>
        <v>0</v>
      </c>
      <c r="M50" s="50">
        <f t="shared" si="24"/>
        <v>0</v>
      </c>
      <c r="N50" s="49">
        <f t="shared" si="25"/>
        <v>1</v>
      </c>
      <c r="O50" s="47">
        <f t="shared" si="26"/>
        <v>559.26</v>
      </c>
      <c r="P50" s="50">
        <f t="shared" si="27"/>
        <v>1</v>
      </c>
      <c r="Q50" s="48"/>
      <c r="R50" s="56"/>
      <c r="S50" s="70"/>
      <c r="T50" s="53"/>
      <c r="U50" s="54"/>
      <c r="V50" s="55"/>
      <c r="W50" s="54"/>
      <c r="X50" s="55"/>
    </row>
    <row r="51" spans="1:24 16329:16330" s="43" customFormat="1" ht="24" customHeight="1" x14ac:dyDescent="0.2">
      <c r="A51" s="59" t="s">
        <v>180</v>
      </c>
      <c r="B51" s="59"/>
      <c r="C51" s="59"/>
      <c r="D51" s="60" t="s">
        <v>181</v>
      </c>
      <c r="E51" s="61"/>
      <c r="F51" s="62"/>
      <c r="G51" s="63"/>
      <c r="H51" s="63"/>
      <c r="I51" s="66">
        <v>19221.3</v>
      </c>
      <c r="J51" s="65">
        <f t="shared" si="19"/>
        <v>2.9987659711321051E-2</v>
      </c>
      <c r="K51" s="65"/>
      <c r="L51" s="66">
        <f>SUM(L52:L59)</f>
        <v>0</v>
      </c>
      <c r="M51" s="65"/>
      <c r="N51" s="65"/>
      <c r="O51" s="66">
        <f>SUM(O52:O59)</f>
        <v>19221.300000000003</v>
      </c>
      <c r="P51" s="65"/>
      <c r="Q51" s="65"/>
      <c r="R51" s="69"/>
      <c r="S51" s="69"/>
      <c r="T51" s="64"/>
      <c r="U51" s="69"/>
      <c r="V51" s="64"/>
      <c r="W51" s="69"/>
      <c r="X51" s="64"/>
      <c r="XDA51"/>
      <c r="XDB51"/>
    </row>
    <row r="52" spans="1:24 16329:16330" ht="39" customHeight="1" x14ac:dyDescent="0.2">
      <c r="A52" s="44" t="s">
        <v>182</v>
      </c>
      <c r="B52" s="44" t="s">
        <v>183</v>
      </c>
      <c r="C52" s="44" t="s">
        <v>65</v>
      </c>
      <c r="D52" s="45" t="s">
        <v>184</v>
      </c>
      <c r="E52" s="44" t="s">
        <v>83</v>
      </c>
      <c r="F52" s="46">
        <v>16.72</v>
      </c>
      <c r="G52" s="47">
        <v>182.91</v>
      </c>
      <c r="H52" s="47">
        <f t="shared" ref="H52:H59" si="28">TRUNC(G52 * (1 + 20.68 / 100), 2)</f>
        <v>220.73</v>
      </c>
      <c r="I52" s="47">
        <f t="shared" ref="I52:I59" si="29">TRUNC(F52 * H52, 2)</f>
        <v>3690.6</v>
      </c>
      <c r="J52" s="48">
        <f t="shared" si="19"/>
        <v>5.7578029025404879E-3</v>
      </c>
      <c r="K52" s="49">
        <f t="shared" ref="K52:K59" si="30">Q52+S52+U52+W52</f>
        <v>0</v>
      </c>
      <c r="L52" s="47">
        <f t="shared" ref="L52:L59" si="31">TRUNC(K52*H52,2)</f>
        <v>0</v>
      </c>
      <c r="M52" s="50">
        <f t="shared" ref="M52:M59" si="32">K52/F52</f>
        <v>0</v>
      </c>
      <c r="N52" s="49">
        <f t="shared" ref="N52:N59" si="33">F52-K52</f>
        <v>16.72</v>
      </c>
      <c r="O52" s="47">
        <f t="shared" ref="O52:O59" si="34">TRUNC(N52*H52,2)</f>
        <v>3690.6</v>
      </c>
      <c r="P52" s="50">
        <f t="shared" ref="P52:P59" si="35">N52/F52</f>
        <v>1</v>
      </c>
      <c r="Q52" s="48"/>
      <c r="R52" s="56"/>
      <c r="S52" s="70"/>
      <c r="T52" s="53"/>
      <c r="U52" s="54"/>
      <c r="V52" s="55"/>
      <c r="W52" s="54"/>
      <c r="X52" s="55"/>
    </row>
    <row r="53" spans="1:24 16329:16330" ht="25.5" customHeight="1" x14ac:dyDescent="0.2">
      <c r="A53" s="44" t="s">
        <v>185</v>
      </c>
      <c r="B53" s="44" t="s">
        <v>162</v>
      </c>
      <c r="C53" s="44" t="s">
        <v>57</v>
      </c>
      <c r="D53" s="45" t="s">
        <v>163</v>
      </c>
      <c r="E53" s="44" t="s">
        <v>83</v>
      </c>
      <c r="F53" s="46">
        <v>0.55000000000000004</v>
      </c>
      <c r="G53" s="47">
        <v>14.25</v>
      </c>
      <c r="H53" s="47">
        <f t="shared" si="28"/>
        <v>17.190000000000001</v>
      </c>
      <c r="I53" s="47">
        <f t="shared" si="29"/>
        <v>9.4499999999999993</v>
      </c>
      <c r="J53" s="48">
        <f t="shared" si="19"/>
        <v>1.4743195531622936E-5</v>
      </c>
      <c r="K53" s="49">
        <f t="shared" si="30"/>
        <v>0</v>
      </c>
      <c r="L53" s="47">
        <f t="shared" si="31"/>
        <v>0</v>
      </c>
      <c r="M53" s="50">
        <f t="shared" si="32"/>
        <v>0</v>
      </c>
      <c r="N53" s="49">
        <f t="shared" si="33"/>
        <v>0.55000000000000004</v>
      </c>
      <c r="O53" s="47">
        <f t="shared" si="34"/>
        <v>9.4499999999999993</v>
      </c>
      <c r="P53" s="50">
        <f t="shared" si="35"/>
        <v>1</v>
      </c>
      <c r="Q53" s="48"/>
      <c r="R53" s="56"/>
      <c r="S53" s="70"/>
      <c r="T53" s="53"/>
      <c r="U53" s="54"/>
      <c r="V53" s="55"/>
      <c r="W53" s="54"/>
      <c r="X53" s="55"/>
    </row>
    <row r="54" spans="1:24 16329:16330" ht="25.5" customHeight="1" x14ac:dyDescent="0.2">
      <c r="A54" s="44" t="s">
        <v>186</v>
      </c>
      <c r="B54" s="44" t="s">
        <v>165</v>
      </c>
      <c r="C54" s="44" t="s">
        <v>57</v>
      </c>
      <c r="D54" s="45" t="s">
        <v>166</v>
      </c>
      <c r="E54" s="44" t="s">
        <v>83</v>
      </c>
      <c r="F54" s="46">
        <v>1.28</v>
      </c>
      <c r="G54" s="47">
        <v>499.52</v>
      </c>
      <c r="H54" s="47">
        <f t="shared" si="28"/>
        <v>602.82000000000005</v>
      </c>
      <c r="I54" s="47">
        <f t="shared" si="29"/>
        <v>771.6</v>
      </c>
      <c r="J54" s="48">
        <f t="shared" si="19"/>
        <v>1.2037936161058474E-3</v>
      </c>
      <c r="K54" s="49">
        <f t="shared" si="30"/>
        <v>0</v>
      </c>
      <c r="L54" s="47">
        <f t="shared" si="31"/>
        <v>0</v>
      </c>
      <c r="M54" s="50">
        <f t="shared" si="32"/>
        <v>0</v>
      </c>
      <c r="N54" s="49">
        <f t="shared" si="33"/>
        <v>1.28</v>
      </c>
      <c r="O54" s="47">
        <f t="shared" si="34"/>
        <v>771.6</v>
      </c>
      <c r="P54" s="50">
        <f t="shared" si="35"/>
        <v>1</v>
      </c>
      <c r="Q54" s="48"/>
      <c r="R54" s="56"/>
      <c r="S54" s="70"/>
      <c r="T54" s="53"/>
      <c r="U54" s="54"/>
      <c r="V54" s="55"/>
      <c r="W54" s="54"/>
      <c r="X54" s="55"/>
    </row>
    <row r="55" spans="1:24 16329:16330" ht="51.75" customHeight="1" x14ac:dyDescent="0.2">
      <c r="A55" s="44" t="s">
        <v>187</v>
      </c>
      <c r="B55" s="44" t="s">
        <v>188</v>
      </c>
      <c r="C55" s="44" t="s">
        <v>65</v>
      </c>
      <c r="D55" s="45" t="s">
        <v>189</v>
      </c>
      <c r="E55" s="44" t="s">
        <v>54</v>
      </c>
      <c r="F55" s="46">
        <v>38.200000000000003</v>
      </c>
      <c r="G55" s="47">
        <v>93.64</v>
      </c>
      <c r="H55" s="47">
        <f t="shared" si="28"/>
        <v>113</v>
      </c>
      <c r="I55" s="47">
        <f t="shared" si="29"/>
        <v>4316.6000000000004</v>
      </c>
      <c r="J55" s="48">
        <f t="shared" si="19"/>
        <v>6.7344420986035526E-3</v>
      </c>
      <c r="K55" s="49">
        <f t="shared" si="30"/>
        <v>0</v>
      </c>
      <c r="L55" s="47">
        <f t="shared" si="31"/>
        <v>0</v>
      </c>
      <c r="M55" s="50">
        <f t="shared" si="32"/>
        <v>0</v>
      </c>
      <c r="N55" s="49">
        <f t="shared" si="33"/>
        <v>38.200000000000003</v>
      </c>
      <c r="O55" s="47">
        <f t="shared" si="34"/>
        <v>4316.6000000000004</v>
      </c>
      <c r="P55" s="50">
        <f t="shared" si="35"/>
        <v>1</v>
      </c>
      <c r="Q55" s="48"/>
      <c r="R55" s="56"/>
      <c r="S55" s="70"/>
      <c r="T55" s="53"/>
      <c r="U55" s="54"/>
      <c r="V55" s="55"/>
      <c r="W55" s="54"/>
      <c r="X55" s="55"/>
    </row>
    <row r="56" spans="1:24 16329:16330" ht="51.75" customHeight="1" x14ac:dyDescent="0.2">
      <c r="A56" s="44" t="s">
        <v>190</v>
      </c>
      <c r="B56" s="44" t="s">
        <v>191</v>
      </c>
      <c r="C56" s="44" t="s">
        <v>65</v>
      </c>
      <c r="D56" s="45" t="s">
        <v>192</v>
      </c>
      <c r="E56" s="44" t="s">
        <v>54</v>
      </c>
      <c r="F56" s="46">
        <v>38.200000000000003</v>
      </c>
      <c r="G56" s="47">
        <v>6.45</v>
      </c>
      <c r="H56" s="47">
        <f t="shared" si="28"/>
        <v>7.78</v>
      </c>
      <c r="I56" s="47">
        <f t="shared" si="29"/>
        <v>297.19</v>
      </c>
      <c r="J56" s="48">
        <f t="shared" si="19"/>
        <v>4.6365399788815033E-4</v>
      </c>
      <c r="K56" s="49">
        <f t="shared" si="30"/>
        <v>0</v>
      </c>
      <c r="L56" s="47">
        <f t="shared" si="31"/>
        <v>0</v>
      </c>
      <c r="M56" s="50">
        <f t="shared" si="32"/>
        <v>0</v>
      </c>
      <c r="N56" s="49">
        <f t="shared" si="33"/>
        <v>38.200000000000003</v>
      </c>
      <c r="O56" s="47">
        <f t="shared" si="34"/>
        <v>297.19</v>
      </c>
      <c r="P56" s="50">
        <f t="shared" si="35"/>
        <v>1</v>
      </c>
      <c r="Q56" s="48"/>
      <c r="R56" s="56"/>
      <c r="S56" s="70"/>
      <c r="T56" s="53"/>
      <c r="U56" s="54"/>
      <c r="V56" s="55"/>
      <c r="W56" s="54"/>
      <c r="X56" s="55"/>
    </row>
    <row r="57" spans="1:24 16329:16330" ht="25.5" customHeight="1" x14ac:dyDescent="0.2">
      <c r="A57" s="44" t="s">
        <v>193</v>
      </c>
      <c r="B57" s="44" t="s">
        <v>194</v>
      </c>
      <c r="C57" s="44" t="s">
        <v>57</v>
      </c>
      <c r="D57" s="45" t="s">
        <v>195</v>
      </c>
      <c r="E57" s="44" t="s">
        <v>54</v>
      </c>
      <c r="F57" s="46">
        <v>38.200000000000003</v>
      </c>
      <c r="G57" s="47">
        <v>26.45</v>
      </c>
      <c r="H57" s="47">
        <f t="shared" si="28"/>
        <v>31.91</v>
      </c>
      <c r="I57" s="47">
        <f t="shared" si="29"/>
        <v>1218.96</v>
      </c>
      <c r="J57" s="48">
        <f t="shared" si="19"/>
        <v>1.9017318121933434E-3</v>
      </c>
      <c r="K57" s="49">
        <f t="shared" si="30"/>
        <v>0</v>
      </c>
      <c r="L57" s="47">
        <f t="shared" si="31"/>
        <v>0</v>
      </c>
      <c r="M57" s="50">
        <f t="shared" si="32"/>
        <v>0</v>
      </c>
      <c r="N57" s="49">
        <f t="shared" si="33"/>
        <v>38.200000000000003</v>
      </c>
      <c r="O57" s="47">
        <f t="shared" si="34"/>
        <v>1218.96</v>
      </c>
      <c r="P57" s="50">
        <f t="shared" si="35"/>
        <v>1</v>
      </c>
      <c r="Q57" s="48"/>
      <c r="R57" s="56"/>
      <c r="S57" s="70"/>
      <c r="T57" s="53"/>
      <c r="U57" s="54"/>
      <c r="V57" s="55"/>
      <c r="W57" s="54"/>
      <c r="X57" s="55"/>
    </row>
    <row r="58" spans="1:24 16329:16330" ht="39" customHeight="1" x14ac:dyDescent="0.2">
      <c r="A58" s="44" t="s">
        <v>196</v>
      </c>
      <c r="B58" s="44" t="s">
        <v>197</v>
      </c>
      <c r="C58" s="44" t="s">
        <v>57</v>
      </c>
      <c r="D58" s="45" t="s">
        <v>198</v>
      </c>
      <c r="E58" s="44" t="s">
        <v>54</v>
      </c>
      <c r="F58" s="46">
        <v>26.1</v>
      </c>
      <c r="G58" s="47">
        <v>79.400000000000006</v>
      </c>
      <c r="H58" s="47">
        <f t="shared" si="28"/>
        <v>95.81</v>
      </c>
      <c r="I58" s="47">
        <f t="shared" si="29"/>
        <v>2500.64</v>
      </c>
      <c r="J58" s="48">
        <f t="shared" si="19"/>
        <v>3.901314759174347E-3</v>
      </c>
      <c r="K58" s="49">
        <f t="shared" si="30"/>
        <v>0</v>
      </c>
      <c r="L58" s="47">
        <f t="shared" si="31"/>
        <v>0</v>
      </c>
      <c r="M58" s="50">
        <f t="shared" si="32"/>
        <v>0</v>
      </c>
      <c r="N58" s="49">
        <f t="shared" si="33"/>
        <v>26.1</v>
      </c>
      <c r="O58" s="47">
        <f t="shared" si="34"/>
        <v>2500.64</v>
      </c>
      <c r="P58" s="50">
        <f t="shared" si="35"/>
        <v>1</v>
      </c>
      <c r="Q58" s="48"/>
      <c r="R58" s="56"/>
      <c r="S58" s="70"/>
      <c r="T58" s="53"/>
      <c r="U58" s="54"/>
      <c r="V58" s="55"/>
      <c r="W58" s="54"/>
      <c r="X58" s="55"/>
    </row>
    <row r="59" spans="1:24 16329:16330" ht="25.5" customHeight="1" x14ac:dyDescent="0.2">
      <c r="A59" s="44" t="s">
        <v>199</v>
      </c>
      <c r="B59" s="44" t="s">
        <v>200</v>
      </c>
      <c r="C59" s="44" t="s">
        <v>65</v>
      </c>
      <c r="D59" s="45" t="s">
        <v>201</v>
      </c>
      <c r="E59" s="44" t="s">
        <v>83</v>
      </c>
      <c r="F59" s="46">
        <v>5.22</v>
      </c>
      <c r="G59" s="47">
        <v>1018.54</v>
      </c>
      <c r="H59" s="47">
        <f t="shared" si="28"/>
        <v>1229.17</v>
      </c>
      <c r="I59" s="47">
        <f t="shared" si="29"/>
        <v>6416.26</v>
      </c>
      <c r="J59" s="48">
        <f t="shared" si="19"/>
        <v>1.0010177329283703E-2</v>
      </c>
      <c r="K59" s="49">
        <f t="shared" si="30"/>
        <v>0</v>
      </c>
      <c r="L59" s="47">
        <f t="shared" si="31"/>
        <v>0</v>
      </c>
      <c r="M59" s="50">
        <f t="shared" si="32"/>
        <v>0</v>
      </c>
      <c r="N59" s="49">
        <f t="shared" si="33"/>
        <v>5.22</v>
      </c>
      <c r="O59" s="47">
        <f t="shared" si="34"/>
        <v>6416.26</v>
      </c>
      <c r="P59" s="50">
        <f t="shared" si="35"/>
        <v>1</v>
      </c>
      <c r="Q59" s="48"/>
      <c r="R59" s="56"/>
      <c r="S59" s="70"/>
      <c r="T59" s="53"/>
      <c r="U59" s="54"/>
      <c r="V59" s="55"/>
      <c r="W59" s="54"/>
      <c r="X59" s="55"/>
    </row>
    <row r="60" spans="1:24 16329:16330" ht="24" customHeight="1" x14ac:dyDescent="0.2">
      <c r="A60" s="59" t="s">
        <v>202</v>
      </c>
      <c r="B60" s="59"/>
      <c r="C60" s="59"/>
      <c r="D60" s="60" t="s">
        <v>203</v>
      </c>
      <c r="E60" s="61"/>
      <c r="F60" s="62"/>
      <c r="G60" s="63"/>
      <c r="H60" s="63"/>
      <c r="I60" s="66">
        <v>6326.46</v>
      </c>
      <c r="J60" s="65">
        <f t="shared" si="19"/>
        <v>9.870077968570503E-3</v>
      </c>
      <c r="K60" s="67"/>
      <c r="L60" s="66">
        <f>SUM(L61:L64)</f>
        <v>0</v>
      </c>
      <c r="M60" s="88"/>
      <c r="N60" s="67"/>
      <c r="O60" s="66">
        <f>SUM(O61:O64)</f>
        <v>6326.4599999999991</v>
      </c>
      <c r="P60" s="88"/>
      <c r="Q60" s="65"/>
      <c r="R60" s="69"/>
      <c r="S60" s="72"/>
      <c r="T60" s="64"/>
      <c r="U60" s="74"/>
      <c r="V60" s="89"/>
      <c r="W60" s="74"/>
      <c r="X60" s="89"/>
    </row>
    <row r="61" spans="1:24 16329:16330" ht="25.5" customHeight="1" x14ac:dyDescent="0.2">
      <c r="A61" s="44" t="s">
        <v>204</v>
      </c>
      <c r="B61" s="44" t="s">
        <v>205</v>
      </c>
      <c r="C61" s="44" t="s">
        <v>65</v>
      </c>
      <c r="D61" s="45" t="s">
        <v>206</v>
      </c>
      <c r="E61" s="44" t="s">
        <v>83</v>
      </c>
      <c r="F61" s="46">
        <v>7.87</v>
      </c>
      <c r="G61" s="47">
        <v>71.150000000000006</v>
      </c>
      <c r="H61" s="47">
        <f>TRUNC(G61 * (1 + 20.68 / 100), 2)</f>
        <v>85.86</v>
      </c>
      <c r="I61" s="47">
        <f>TRUNC(F61 * H61, 2)</f>
        <v>675.71</v>
      </c>
      <c r="J61" s="48">
        <f t="shared" si="19"/>
        <v>1.0541930849389349E-3</v>
      </c>
      <c r="K61" s="49">
        <f>Q61+S61+U61+W61</f>
        <v>0</v>
      </c>
      <c r="L61" s="47">
        <f>TRUNC(K61*H61,2)</f>
        <v>0</v>
      </c>
      <c r="M61" s="50">
        <f>K61/F61</f>
        <v>0</v>
      </c>
      <c r="N61" s="49">
        <f>F61-K61</f>
        <v>7.87</v>
      </c>
      <c r="O61" s="47">
        <f>TRUNC(N61*H61,2)</f>
        <v>675.71</v>
      </c>
      <c r="P61" s="50">
        <f>N61/F61</f>
        <v>1</v>
      </c>
      <c r="Q61" s="48"/>
      <c r="R61" s="56"/>
      <c r="S61" s="70"/>
      <c r="T61" s="53"/>
      <c r="U61" s="54"/>
      <c r="V61" s="55"/>
      <c r="W61" s="54"/>
      <c r="X61" s="55"/>
    </row>
    <row r="62" spans="1:24 16329:16330" ht="39" customHeight="1" x14ac:dyDescent="0.2">
      <c r="A62" s="44" t="s">
        <v>207</v>
      </c>
      <c r="B62" s="44" t="s">
        <v>208</v>
      </c>
      <c r="C62" s="44" t="s">
        <v>65</v>
      </c>
      <c r="D62" s="45" t="s">
        <v>209</v>
      </c>
      <c r="E62" s="44" t="s">
        <v>54</v>
      </c>
      <c r="F62" s="46">
        <v>157.38999999999999</v>
      </c>
      <c r="G62" s="47">
        <v>2.94</v>
      </c>
      <c r="H62" s="47">
        <f>TRUNC(G62 * (1 + 20.68 / 100), 2)</f>
        <v>3.54</v>
      </c>
      <c r="I62" s="47">
        <f>TRUNC(F62 * H62, 2)</f>
        <v>557.16</v>
      </c>
      <c r="J62" s="48">
        <f t="shared" si="19"/>
        <v>8.6924008702635289E-4</v>
      </c>
      <c r="K62" s="49">
        <f>Q62+S62+U62+W62</f>
        <v>0</v>
      </c>
      <c r="L62" s="47">
        <f>TRUNC(K62*H62,2)</f>
        <v>0</v>
      </c>
      <c r="M62" s="50">
        <f>K62/F62</f>
        <v>0</v>
      </c>
      <c r="N62" s="49">
        <f>F62-K62</f>
        <v>157.38999999999999</v>
      </c>
      <c r="O62" s="47">
        <f>TRUNC(N62*H62,2)</f>
        <v>557.16</v>
      </c>
      <c r="P62" s="50">
        <f>N62/F62</f>
        <v>1</v>
      </c>
      <c r="Q62" s="48"/>
      <c r="R62" s="56"/>
      <c r="S62" s="70"/>
      <c r="T62" s="53"/>
      <c r="U62" s="54"/>
      <c r="V62" s="55"/>
      <c r="W62" s="54"/>
      <c r="X62" s="55"/>
    </row>
    <row r="63" spans="1:24 16329:16330" ht="25.5" customHeight="1" x14ac:dyDescent="0.2">
      <c r="A63" s="44" t="s">
        <v>210</v>
      </c>
      <c r="B63" s="44" t="s">
        <v>211</v>
      </c>
      <c r="C63" s="44" t="s">
        <v>65</v>
      </c>
      <c r="D63" s="45" t="s">
        <v>212</v>
      </c>
      <c r="E63" s="44" t="s">
        <v>54</v>
      </c>
      <c r="F63" s="46">
        <v>157.38999999999999</v>
      </c>
      <c r="G63" s="47">
        <v>1.84</v>
      </c>
      <c r="H63" s="47">
        <f>TRUNC(G63 * (1 + 20.68 / 100), 2)</f>
        <v>2.2200000000000002</v>
      </c>
      <c r="I63" s="47">
        <f>TRUNC(F63 * H63, 2)</f>
        <v>349.4</v>
      </c>
      <c r="J63" s="48">
        <f t="shared" si="19"/>
        <v>5.4510820304222787E-4</v>
      </c>
      <c r="K63" s="49">
        <f>Q63+S63+U63+W63</f>
        <v>0</v>
      </c>
      <c r="L63" s="47">
        <f>TRUNC(K63*H63,2)</f>
        <v>0</v>
      </c>
      <c r="M63" s="50">
        <f>K63/F63</f>
        <v>0</v>
      </c>
      <c r="N63" s="49">
        <f>F63-K63</f>
        <v>157.38999999999999</v>
      </c>
      <c r="O63" s="47">
        <f>TRUNC(N63*H63,2)</f>
        <v>349.4</v>
      </c>
      <c r="P63" s="50">
        <f>N63/F63</f>
        <v>1</v>
      </c>
      <c r="Q63" s="48"/>
      <c r="R63" s="56"/>
      <c r="S63" s="70"/>
      <c r="T63" s="53"/>
      <c r="U63" s="54"/>
      <c r="V63" s="55"/>
      <c r="W63" s="54"/>
      <c r="X63" s="55"/>
    </row>
    <row r="64" spans="1:24 16329:16330" ht="25.5" customHeight="1" x14ac:dyDescent="0.2">
      <c r="A64" s="44" t="s">
        <v>213</v>
      </c>
      <c r="B64" s="44" t="s">
        <v>165</v>
      </c>
      <c r="C64" s="44" t="s">
        <v>57</v>
      </c>
      <c r="D64" s="45" t="s">
        <v>166</v>
      </c>
      <c r="E64" s="44" t="s">
        <v>83</v>
      </c>
      <c r="F64" s="46">
        <v>7.87</v>
      </c>
      <c r="G64" s="47">
        <v>499.52</v>
      </c>
      <c r="H64" s="47">
        <f>TRUNC(G64 * (1 + 20.68 / 100), 2)</f>
        <v>602.82000000000005</v>
      </c>
      <c r="I64" s="47">
        <f>TRUNC(F64 * H64, 2)</f>
        <v>4744.1899999999996</v>
      </c>
      <c r="J64" s="48">
        <f t="shared" si="19"/>
        <v>7.4015365935629854E-3</v>
      </c>
      <c r="K64" s="49">
        <f>Q64+S64+U64+W64</f>
        <v>0</v>
      </c>
      <c r="L64" s="47">
        <f>TRUNC(K64*H64,2)</f>
        <v>0</v>
      </c>
      <c r="M64" s="50">
        <f>K64/F64</f>
        <v>0</v>
      </c>
      <c r="N64" s="49">
        <f>F64-K64</f>
        <v>7.87</v>
      </c>
      <c r="O64" s="47">
        <f>TRUNC(N64*H64,2)</f>
        <v>4744.1899999999996</v>
      </c>
      <c r="P64" s="50">
        <f>N64/F64</f>
        <v>1</v>
      </c>
      <c r="Q64" s="48"/>
      <c r="R64" s="56"/>
      <c r="S64" s="70"/>
      <c r="T64" s="53"/>
      <c r="U64" s="54"/>
      <c r="V64" s="55"/>
      <c r="W64" s="54"/>
      <c r="X64" s="55"/>
    </row>
    <row r="65" spans="1:24 16329:16330" s="43" customFormat="1" ht="24" customHeight="1" x14ac:dyDescent="0.2">
      <c r="A65" s="34" t="s">
        <v>214</v>
      </c>
      <c r="B65" s="34"/>
      <c r="C65" s="34"/>
      <c r="D65" s="35" t="s">
        <v>215</v>
      </c>
      <c r="E65" s="36"/>
      <c r="F65" s="37"/>
      <c r="G65" s="58"/>
      <c r="H65" s="58"/>
      <c r="I65" s="40">
        <v>51731.8</v>
      </c>
      <c r="J65" s="39">
        <f t="shared" si="19"/>
        <v>8.0708152656382162E-2</v>
      </c>
      <c r="K65" s="39"/>
      <c r="L65" s="40">
        <f>SUM(L66,L78,L88)</f>
        <v>1076.83</v>
      </c>
      <c r="M65" s="39"/>
      <c r="N65" s="39"/>
      <c r="O65" s="40">
        <f>SUM(O66,O78,O88)</f>
        <v>50654.959999999992</v>
      </c>
      <c r="P65" s="39"/>
      <c r="Q65" s="39"/>
      <c r="R65" s="90"/>
      <c r="S65" s="90"/>
      <c r="T65" s="42"/>
      <c r="U65" s="90"/>
      <c r="V65" s="42">
        <f>SUM(V66,V78,V88)</f>
        <v>1076.83</v>
      </c>
      <c r="W65" s="90"/>
      <c r="X65" s="42">
        <f>SUM(X66,X78,X88)</f>
        <v>0</v>
      </c>
      <c r="XDA65"/>
      <c r="XDB65"/>
    </row>
    <row r="66" spans="1:24 16329:16330" s="43" customFormat="1" ht="24" customHeight="1" x14ac:dyDescent="0.2">
      <c r="A66" s="59" t="s">
        <v>216</v>
      </c>
      <c r="B66" s="59"/>
      <c r="C66" s="59"/>
      <c r="D66" s="60" t="s">
        <v>217</v>
      </c>
      <c r="E66" s="61"/>
      <c r="F66" s="62"/>
      <c r="G66" s="63"/>
      <c r="H66" s="63"/>
      <c r="I66" s="66">
        <v>15960.62</v>
      </c>
      <c r="J66" s="65">
        <f t="shared" si="19"/>
        <v>2.4900586398511289E-2</v>
      </c>
      <c r="K66" s="65"/>
      <c r="L66" s="66">
        <f>SUM(L67:L77)</f>
        <v>1076.83</v>
      </c>
      <c r="M66" s="65"/>
      <c r="N66" s="65"/>
      <c r="O66" s="66">
        <f>SUM(O67:O77)</f>
        <v>14883.779999999999</v>
      </c>
      <c r="P66" s="65"/>
      <c r="Q66" s="65"/>
      <c r="R66" s="69"/>
      <c r="S66" s="69"/>
      <c r="T66" s="64"/>
      <c r="U66" s="69"/>
      <c r="V66" s="64">
        <f>SUM(V67:V77)</f>
        <v>1076.83</v>
      </c>
      <c r="W66" s="69"/>
      <c r="X66" s="64">
        <f>SUM(X67:X77)</f>
        <v>0</v>
      </c>
      <c r="XDA66"/>
      <c r="XDB66"/>
    </row>
    <row r="67" spans="1:24 16329:16330" ht="39" customHeight="1" x14ac:dyDescent="0.2">
      <c r="A67" s="44" t="s">
        <v>218</v>
      </c>
      <c r="B67" s="44" t="s">
        <v>219</v>
      </c>
      <c r="C67" s="44" t="s">
        <v>65</v>
      </c>
      <c r="D67" s="45" t="s">
        <v>220</v>
      </c>
      <c r="E67" s="44" t="s">
        <v>83</v>
      </c>
      <c r="F67" s="46">
        <v>21.06</v>
      </c>
      <c r="G67" s="47">
        <v>92.95</v>
      </c>
      <c r="H67" s="47">
        <f t="shared" ref="H67:H77" si="36">TRUNC(G67 * (1 + 20.68 / 100), 2)</f>
        <v>112.17</v>
      </c>
      <c r="I67" s="47">
        <f t="shared" ref="I67:I77" si="37">TRUNC(F67 * H67, 2)</f>
        <v>2362.3000000000002</v>
      </c>
      <c r="J67" s="48">
        <f t="shared" si="19"/>
        <v>3.6854868576034778E-3</v>
      </c>
      <c r="K67" s="49">
        <f t="shared" ref="K67:K77" si="38">Q67+S67+U67+W67</f>
        <v>9.6000000000000014</v>
      </c>
      <c r="L67" s="47">
        <f t="shared" ref="L67:L77" si="39">TRUNC(K67*H67,2)</f>
        <v>1076.83</v>
      </c>
      <c r="M67" s="50">
        <f t="shared" ref="M67:M77" si="40">K67/F67</f>
        <v>0.45584045584045596</v>
      </c>
      <c r="N67" s="49">
        <f t="shared" ref="N67:N77" si="41">F67-K67</f>
        <v>11.459999999999997</v>
      </c>
      <c r="O67" s="47">
        <f t="shared" ref="O67:O77" si="42">TRUNC(N67*H67,2)</f>
        <v>1285.46</v>
      </c>
      <c r="P67" s="50">
        <f t="shared" ref="P67:P77" si="43">N67/F67</f>
        <v>0.54415954415954404</v>
      </c>
      <c r="Q67" s="48"/>
      <c r="R67" s="56"/>
      <c r="S67" s="70"/>
      <c r="T67" s="53"/>
      <c r="U67" s="54">
        <f>20*0.6*0.8</f>
        <v>9.6000000000000014</v>
      </c>
      <c r="V67" s="55">
        <f>TRUNC(H67*U67,2)</f>
        <v>1076.83</v>
      </c>
      <c r="W67" s="54"/>
      <c r="X67" s="55"/>
    </row>
    <row r="68" spans="1:24 16329:16330" ht="39" customHeight="1" x14ac:dyDescent="0.2">
      <c r="A68" s="44" t="s">
        <v>221</v>
      </c>
      <c r="B68" s="44" t="s">
        <v>222</v>
      </c>
      <c r="C68" s="44" t="s">
        <v>52</v>
      </c>
      <c r="D68" s="45" t="s">
        <v>223</v>
      </c>
      <c r="E68" s="44" t="s">
        <v>67</v>
      </c>
      <c r="F68" s="46">
        <v>32</v>
      </c>
      <c r="G68" s="47">
        <v>33.659999999999997</v>
      </c>
      <c r="H68" s="47">
        <f t="shared" si="36"/>
        <v>40.619999999999997</v>
      </c>
      <c r="I68" s="47">
        <f t="shared" si="37"/>
        <v>1299.8399999999999</v>
      </c>
      <c r="J68" s="48">
        <f t="shared" si="19"/>
        <v>2.0279148444259003E-3</v>
      </c>
      <c r="K68" s="49">
        <f t="shared" si="38"/>
        <v>0</v>
      </c>
      <c r="L68" s="47">
        <f t="shared" si="39"/>
        <v>0</v>
      </c>
      <c r="M68" s="50">
        <f t="shared" si="40"/>
        <v>0</v>
      </c>
      <c r="N68" s="49">
        <f t="shared" si="41"/>
        <v>32</v>
      </c>
      <c r="O68" s="47">
        <f t="shared" si="42"/>
        <v>1299.8399999999999</v>
      </c>
      <c r="P68" s="50">
        <f t="shared" si="43"/>
        <v>1</v>
      </c>
      <c r="Q68" s="48"/>
      <c r="R68" s="53"/>
      <c r="S68" s="70"/>
      <c r="T68" s="53"/>
      <c r="U68" s="54"/>
      <c r="V68" s="55"/>
      <c r="W68" s="54"/>
      <c r="X68" s="55"/>
    </row>
    <row r="69" spans="1:24 16329:16330" ht="25.5" customHeight="1" x14ac:dyDescent="0.2">
      <c r="A69" s="44" t="s">
        <v>224</v>
      </c>
      <c r="B69" s="44" t="s">
        <v>162</v>
      </c>
      <c r="C69" s="44" t="s">
        <v>57</v>
      </c>
      <c r="D69" s="45" t="s">
        <v>163</v>
      </c>
      <c r="E69" s="44" t="s">
        <v>83</v>
      </c>
      <c r="F69" s="46">
        <v>1.62</v>
      </c>
      <c r="G69" s="47">
        <v>14.25</v>
      </c>
      <c r="H69" s="47">
        <f t="shared" si="36"/>
        <v>17.190000000000001</v>
      </c>
      <c r="I69" s="47">
        <f t="shared" si="37"/>
        <v>27.84</v>
      </c>
      <c r="J69" s="48">
        <f t="shared" ref="J69:J100" si="44">I69 / 640973.66</f>
        <v>4.3433922074114554E-5</v>
      </c>
      <c r="K69" s="49">
        <f t="shared" si="38"/>
        <v>0</v>
      </c>
      <c r="L69" s="47">
        <f t="shared" si="39"/>
        <v>0</v>
      </c>
      <c r="M69" s="50">
        <f t="shared" si="40"/>
        <v>0</v>
      </c>
      <c r="N69" s="49">
        <f t="shared" si="41"/>
        <v>1.62</v>
      </c>
      <c r="O69" s="47">
        <f t="shared" si="42"/>
        <v>27.84</v>
      </c>
      <c r="P69" s="50">
        <f t="shared" si="43"/>
        <v>1</v>
      </c>
      <c r="Q69" s="48"/>
      <c r="R69" s="56"/>
      <c r="S69" s="70"/>
      <c r="T69" s="53"/>
      <c r="U69" s="54"/>
      <c r="V69" s="55"/>
      <c r="W69" s="54"/>
      <c r="X69" s="55"/>
    </row>
    <row r="70" spans="1:24 16329:16330" ht="25.5" customHeight="1" x14ac:dyDescent="0.2">
      <c r="A70" s="44" t="s">
        <v>225</v>
      </c>
      <c r="B70" s="44" t="s">
        <v>165</v>
      </c>
      <c r="C70" s="44" t="s">
        <v>57</v>
      </c>
      <c r="D70" s="45" t="s">
        <v>166</v>
      </c>
      <c r="E70" s="44" t="s">
        <v>83</v>
      </c>
      <c r="F70" s="46">
        <v>1.62</v>
      </c>
      <c r="G70" s="47">
        <v>499.52</v>
      </c>
      <c r="H70" s="47">
        <f t="shared" si="36"/>
        <v>602.82000000000005</v>
      </c>
      <c r="I70" s="47">
        <f t="shared" si="37"/>
        <v>976.56</v>
      </c>
      <c r="J70" s="48">
        <f t="shared" si="44"/>
        <v>1.5235571458583803E-3</v>
      </c>
      <c r="K70" s="49">
        <f t="shared" si="38"/>
        <v>0</v>
      </c>
      <c r="L70" s="47">
        <f t="shared" si="39"/>
        <v>0</v>
      </c>
      <c r="M70" s="50">
        <f t="shared" si="40"/>
        <v>0</v>
      </c>
      <c r="N70" s="49">
        <f t="shared" si="41"/>
        <v>1.62</v>
      </c>
      <c r="O70" s="47">
        <f t="shared" si="42"/>
        <v>976.56</v>
      </c>
      <c r="P70" s="50">
        <f t="shared" si="43"/>
        <v>1</v>
      </c>
      <c r="Q70" s="48"/>
      <c r="R70" s="91"/>
      <c r="S70" s="70"/>
      <c r="T70" s="53"/>
      <c r="U70" s="54"/>
      <c r="V70" s="55"/>
      <c r="W70" s="54"/>
      <c r="X70" s="55"/>
    </row>
    <row r="71" spans="1:24 16329:16330" ht="51.75" customHeight="1" x14ac:dyDescent="0.2">
      <c r="A71" s="44" t="s">
        <v>226</v>
      </c>
      <c r="B71" s="44" t="s">
        <v>188</v>
      </c>
      <c r="C71" s="44" t="s">
        <v>65</v>
      </c>
      <c r="D71" s="45" t="s">
        <v>189</v>
      </c>
      <c r="E71" s="44" t="s">
        <v>54</v>
      </c>
      <c r="F71" s="46">
        <v>28.05</v>
      </c>
      <c r="G71" s="47">
        <v>93.64</v>
      </c>
      <c r="H71" s="47">
        <f t="shared" si="36"/>
        <v>113</v>
      </c>
      <c r="I71" s="47">
        <f t="shared" si="37"/>
        <v>3169.65</v>
      </c>
      <c r="J71" s="48">
        <f t="shared" si="44"/>
        <v>4.9450549964876874E-3</v>
      </c>
      <c r="K71" s="49">
        <f t="shared" si="38"/>
        <v>0</v>
      </c>
      <c r="L71" s="47">
        <f t="shared" si="39"/>
        <v>0</v>
      </c>
      <c r="M71" s="50">
        <f t="shared" si="40"/>
        <v>0</v>
      </c>
      <c r="N71" s="49">
        <f t="shared" si="41"/>
        <v>28.05</v>
      </c>
      <c r="O71" s="47">
        <f t="shared" si="42"/>
        <v>3169.65</v>
      </c>
      <c r="P71" s="50">
        <f t="shared" si="43"/>
        <v>1</v>
      </c>
      <c r="Q71" s="48"/>
      <c r="R71" s="56"/>
      <c r="S71" s="70"/>
      <c r="T71" s="53"/>
      <c r="U71" s="54"/>
      <c r="V71" s="55"/>
      <c r="W71" s="54"/>
      <c r="X71" s="55"/>
    </row>
    <row r="72" spans="1:24 16329:16330" ht="39" customHeight="1" x14ac:dyDescent="0.2">
      <c r="A72" s="44" t="s">
        <v>227</v>
      </c>
      <c r="B72" s="44" t="s">
        <v>228</v>
      </c>
      <c r="C72" s="44" t="s">
        <v>65</v>
      </c>
      <c r="D72" s="45" t="s">
        <v>229</v>
      </c>
      <c r="E72" s="44" t="s">
        <v>230</v>
      </c>
      <c r="F72" s="46">
        <v>27.44</v>
      </c>
      <c r="G72" s="47">
        <v>12.88</v>
      </c>
      <c r="H72" s="47">
        <f t="shared" si="36"/>
        <v>15.54</v>
      </c>
      <c r="I72" s="47">
        <f t="shared" si="37"/>
        <v>426.41</v>
      </c>
      <c r="J72" s="48">
        <f t="shared" si="44"/>
        <v>6.6525354567612026E-4</v>
      </c>
      <c r="K72" s="49">
        <f t="shared" si="38"/>
        <v>0</v>
      </c>
      <c r="L72" s="47">
        <f t="shared" si="39"/>
        <v>0</v>
      </c>
      <c r="M72" s="50">
        <f t="shared" si="40"/>
        <v>0</v>
      </c>
      <c r="N72" s="49">
        <f t="shared" si="41"/>
        <v>27.44</v>
      </c>
      <c r="O72" s="47">
        <f t="shared" si="42"/>
        <v>426.41</v>
      </c>
      <c r="P72" s="50">
        <f t="shared" si="43"/>
        <v>1</v>
      </c>
      <c r="Q72" s="48"/>
      <c r="R72" s="56"/>
      <c r="S72" s="70"/>
      <c r="T72" s="53"/>
      <c r="U72" s="54"/>
      <c r="V72" s="55"/>
      <c r="W72" s="54"/>
      <c r="X72" s="55"/>
    </row>
    <row r="73" spans="1:24 16329:16330" ht="39" customHeight="1" x14ac:dyDescent="0.2">
      <c r="A73" s="44" t="s">
        <v>231</v>
      </c>
      <c r="B73" s="44" t="s">
        <v>232</v>
      </c>
      <c r="C73" s="44" t="s">
        <v>65</v>
      </c>
      <c r="D73" s="45" t="s">
        <v>233</v>
      </c>
      <c r="E73" s="44" t="s">
        <v>230</v>
      </c>
      <c r="F73" s="46">
        <v>127.96</v>
      </c>
      <c r="G73" s="47">
        <v>10.49</v>
      </c>
      <c r="H73" s="47">
        <f t="shared" si="36"/>
        <v>12.65</v>
      </c>
      <c r="I73" s="47">
        <f t="shared" si="37"/>
        <v>1618.69</v>
      </c>
      <c r="J73" s="48">
        <f t="shared" si="44"/>
        <v>2.5253611825484371E-3</v>
      </c>
      <c r="K73" s="49">
        <f t="shared" si="38"/>
        <v>0</v>
      </c>
      <c r="L73" s="47">
        <f t="shared" si="39"/>
        <v>0</v>
      </c>
      <c r="M73" s="50">
        <f t="shared" si="40"/>
        <v>0</v>
      </c>
      <c r="N73" s="49">
        <f t="shared" si="41"/>
        <v>127.96</v>
      </c>
      <c r="O73" s="47">
        <f t="shared" si="42"/>
        <v>1618.69</v>
      </c>
      <c r="P73" s="50">
        <f t="shared" si="43"/>
        <v>1</v>
      </c>
      <c r="Q73" s="48"/>
      <c r="R73" s="56"/>
      <c r="S73" s="70"/>
      <c r="T73" s="53"/>
      <c r="U73" s="54"/>
      <c r="V73" s="55"/>
      <c r="W73" s="54"/>
      <c r="X73" s="55"/>
    </row>
    <row r="74" spans="1:24 16329:16330" ht="39" customHeight="1" x14ac:dyDescent="0.2">
      <c r="A74" s="44" t="s">
        <v>234</v>
      </c>
      <c r="B74" s="44" t="s">
        <v>235</v>
      </c>
      <c r="C74" s="44" t="s">
        <v>65</v>
      </c>
      <c r="D74" s="45" t="s">
        <v>236</v>
      </c>
      <c r="E74" s="44" t="s">
        <v>54</v>
      </c>
      <c r="F74" s="46">
        <v>32.4</v>
      </c>
      <c r="G74" s="47">
        <v>81.260000000000005</v>
      </c>
      <c r="H74" s="47">
        <f t="shared" si="36"/>
        <v>98.06</v>
      </c>
      <c r="I74" s="47">
        <f t="shared" si="37"/>
        <v>3177.14</v>
      </c>
      <c r="J74" s="48">
        <f t="shared" si="44"/>
        <v>4.9567403440571953E-3</v>
      </c>
      <c r="K74" s="49">
        <f t="shared" si="38"/>
        <v>0</v>
      </c>
      <c r="L74" s="47">
        <f t="shared" si="39"/>
        <v>0</v>
      </c>
      <c r="M74" s="50">
        <f t="shared" si="40"/>
        <v>0</v>
      </c>
      <c r="N74" s="49">
        <f t="shared" si="41"/>
        <v>32.4</v>
      </c>
      <c r="O74" s="47">
        <f t="shared" si="42"/>
        <v>3177.14</v>
      </c>
      <c r="P74" s="50">
        <f t="shared" si="43"/>
        <v>1</v>
      </c>
      <c r="Q74" s="48"/>
      <c r="R74" s="56"/>
      <c r="S74" s="70"/>
      <c r="T74" s="53"/>
      <c r="U74" s="54"/>
      <c r="V74" s="55"/>
      <c r="W74" s="54"/>
      <c r="X74" s="55"/>
    </row>
    <row r="75" spans="1:24 16329:16330" ht="25.5" customHeight="1" x14ac:dyDescent="0.2">
      <c r="A75" s="44" t="s">
        <v>237</v>
      </c>
      <c r="B75" s="44" t="s">
        <v>238</v>
      </c>
      <c r="C75" s="44" t="s">
        <v>57</v>
      </c>
      <c r="D75" s="45" t="s">
        <v>239</v>
      </c>
      <c r="E75" s="44" t="s">
        <v>83</v>
      </c>
      <c r="F75" s="46">
        <v>1.78</v>
      </c>
      <c r="G75" s="47">
        <v>510.95</v>
      </c>
      <c r="H75" s="47">
        <f t="shared" si="36"/>
        <v>616.61</v>
      </c>
      <c r="I75" s="47">
        <f t="shared" si="37"/>
        <v>1097.56</v>
      </c>
      <c r="J75" s="48">
        <f t="shared" si="44"/>
        <v>1.7123324537236053E-3</v>
      </c>
      <c r="K75" s="49">
        <f t="shared" si="38"/>
        <v>0</v>
      </c>
      <c r="L75" s="47">
        <f t="shared" si="39"/>
        <v>0</v>
      </c>
      <c r="M75" s="50">
        <f t="shared" si="40"/>
        <v>0</v>
      </c>
      <c r="N75" s="49">
        <f t="shared" si="41"/>
        <v>1.78</v>
      </c>
      <c r="O75" s="47">
        <f t="shared" si="42"/>
        <v>1097.56</v>
      </c>
      <c r="P75" s="50">
        <f t="shared" si="43"/>
        <v>1</v>
      </c>
      <c r="Q75" s="48"/>
      <c r="R75" s="56"/>
      <c r="S75" s="70"/>
      <c r="T75" s="53"/>
      <c r="U75" s="54"/>
      <c r="V75" s="55"/>
      <c r="W75" s="54"/>
      <c r="X75" s="55"/>
    </row>
    <row r="76" spans="1:24 16329:16330" ht="24" customHeight="1" x14ac:dyDescent="0.2">
      <c r="A76" s="44" t="s">
        <v>240</v>
      </c>
      <c r="B76" s="44" t="s">
        <v>241</v>
      </c>
      <c r="C76" s="44" t="s">
        <v>57</v>
      </c>
      <c r="D76" s="45" t="s">
        <v>242</v>
      </c>
      <c r="E76" s="44" t="s">
        <v>54</v>
      </c>
      <c r="F76" s="46">
        <v>64.790000000000006</v>
      </c>
      <c r="G76" s="47">
        <v>17.600000000000001</v>
      </c>
      <c r="H76" s="47">
        <f t="shared" si="36"/>
        <v>21.23</v>
      </c>
      <c r="I76" s="47">
        <f t="shared" si="37"/>
        <v>1375.49</v>
      </c>
      <c r="J76" s="48">
        <f t="shared" si="44"/>
        <v>2.1459384150044479E-3</v>
      </c>
      <c r="K76" s="49">
        <f t="shared" si="38"/>
        <v>0</v>
      </c>
      <c r="L76" s="47">
        <f t="shared" si="39"/>
        <v>0</v>
      </c>
      <c r="M76" s="50">
        <f t="shared" si="40"/>
        <v>0</v>
      </c>
      <c r="N76" s="49">
        <f t="shared" si="41"/>
        <v>64.790000000000006</v>
      </c>
      <c r="O76" s="47">
        <f t="shared" si="42"/>
        <v>1375.49</v>
      </c>
      <c r="P76" s="50">
        <f t="shared" si="43"/>
        <v>1</v>
      </c>
      <c r="Q76" s="48"/>
      <c r="R76" s="56"/>
      <c r="S76" s="70"/>
      <c r="T76" s="53"/>
      <c r="U76" s="54"/>
      <c r="V76" s="55"/>
      <c r="W76" s="54"/>
      <c r="X76" s="55"/>
    </row>
    <row r="77" spans="1:24 16329:16330" ht="24" customHeight="1" x14ac:dyDescent="0.2">
      <c r="A77" s="44" t="s">
        <v>243</v>
      </c>
      <c r="B77" s="44" t="s">
        <v>174</v>
      </c>
      <c r="C77" s="44" t="s">
        <v>65</v>
      </c>
      <c r="D77" s="45" t="s">
        <v>175</v>
      </c>
      <c r="E77" s="44" t="s">
        <v>83</v>
      </c>
      <c r="F77" s="46">
        <v>13.16</v>
      </c>
      <c r="G77" s="47">
        <v>27.03</v>
      </c>
      <c r="H77" s="47">
        <f t="shared" si="36"/>
        <v>32.61</v>
      </c>
      <c r="I77" s="47">
        <f t="shared" si="37"/>
        <v>429.14</v>
      </c>
      <c r="J77" s="48">
        <f t="shared" si="44"/>
        <v>6.6951269105192243E-4</v>
      </c>
      <c r="K77" s="49">
        <f t="shared" si="38"/>
        <v>0</v>
      </c>
      <c r="L77" s="47">
        <f t="shared" si="39"/>
        <v>0</v>
      </c>
      <c r="M77" s="50">
        <f t="shared" si="40"/>
        <v>0</v>
      </c>
      <c r="N77" s="49">
        <f t="shared" si="41"/>
        <v>13.16</v>
      </c>
      <c r="O77" s="47">
        <f t="shared" si="42"/>
        <v>429.14</v>
      </c>
      <c r="P77" s="50">
        <f t="shared" si="43"/>
        <v>1</v>
      </c>
      <c r="Q77" s="48"/>
      <c r="R77" s="56"/>
      <c r="S77" s="70"/>
      <c r="T77" s="53"/>
      <c r="U77" s="54"/>
      <c r="V77" s="55"/>
      <c r="W77" s="54"/>
      <c r="X77" s="55"/>
    </row>
    <row r="78" spans="1:24 16329:16330" s="43" customFormat="1" ht="24" customHeight="1" x14ac:dyDescent="0.2">
      <c r="A78" s="59" t="s">
        <v>244</v>
      </c>
      <c r="B78" s="59"/>
      <c r="C78" s="59"/>
      <c r="D78" s="60" t="s">
        <v>245</v>
      </c>
      <c r="E78" s="61"/>
      <c r="F78" s="62"/>
      <c r="G78" s="63"/>
      <c r="H78" s="63"/>
      <c r="I78" s="66">
        <v>29569.4</v>
      </c>
      <c r="J78" s="65">
        <f t="shared" si="44"/>
        <v>4.6132004862727123E-2</v>
      </c>
      <c r="K78" s="65"/>
      <c r="L78" s="66">
        <f>SUM(L79:L87)</f>
        <v>0</v>
      </c>
      <c r="M78" s="65"/>
      <c r="N78" s="65"/>
      <c r="O78" s="66">
        <f>SUM(O79:O87)</f>
        <v>29569.399999999998</v>
      </c>
      <c r="P78" s="65"/>
      <c r="Q78" s="65"/>
      <c r="R78" s="69"/>
      <c r="S78" s="69"/>
      <c r="T78" s="64"/>
      <c r="U78" s="69"/>
      <c r="V78" s="64">
        <f>SUM(V79:V87)</f>
        <v>0</v>
      </c>
      <c r="W78" s="69"/>
      <c r="X78" s="64">
        <f>SUM(X79:X87)</f>
        <v>0</v>
      </c>
      <c r="XDA78"/>
      <c r="XDB78"/>
    </row>
    <row r="79" spans="1:24 16329:16330" ht="51.75" customHeight="1" x14ac:dyDescent="0.2">
      <c r="A79" s="44" t="s">
        <v>246</v>
      </c>
      <c r="B79" s="44" t="s">
        <v>247</v>
      </c>
      <c r="C79" s="44" t="s">
        <v>65</v>
      </c>
      <c r="D79" s="45" t="s">
        <v>248</v>
      </c>
      <c r="E79" s="44" t="s">
        <v>54</v>
      </c>
      <c r="F79" s="46">
        <v>170.28</v>
      </c>
      <c r="G79" s="47">
        <v>72.56</v>
      </c>
      <c r="H79" s="47">
        <f t="shared" ref="H79:H87" si="45">TRUNC(G79 * (1 + 20.68 / 100), 2)</f>
        <v>87.56</v>
      </c>
      <c r="I79" s="47">
        <f t="shared" ref="I79:I87" si="46">TRUNC(F79 * H79, 2)</f>
        <v>14909.71</v>
      </c>
      <c r="J79" s="48">
        <f t="shared" si="44"/>
        <v>2.3261033846539027E-2</v>
      </c>
      <c r="K79" s="49">
        <f t="shared" ref="K79:K87" si="47">Q79+S79+U79+W79</f>
        <v>0</v>
      </c>
      <c r="L79" s="47">
        <f t="shared" ref="L79:L87" si="48">TRUNC(K79*H79,2)</f>
        <v>0</v>
      </c>
      <c r="M79" s="50">
        <f t="shared" ref="M79:M87" si="49">K79/F79</f>
        <v>0</v>
      </c>
      <c r="N79" s="49">
        <f t="shared" ref="N79:N87" si="50">F79-K79</f>
        <v>170.28</v>
      </c>
      <c r="O79" s="47">
        <f t="shared" ref="O79:O87" si="51">TRUNC(N79*H79,2)</f>
        <v>14909.71</v>
      </c>
      <c r="P79" s="50">
        <f t="shared" ref="P79:P87" si="52">N79/F79</f>
        <v>1</v>
      </c>
      <c r="Q79" s="48"/>
      <c r="R79" s="56"/>
      <c r="S79" s="70"/>
      <c r="T79" s="53"/>
      <c r="U79" s="54"/>
      <c r="V79" s="55"/>
      <c r="W79" s="54"/>
      <c r="X79" s="55"/>
    </row>
    <row r="80" spans="1:24 16329:16330" ht="39" customHeight="1" x14ac:dyDescent="0.2">
      <c r="A80" s="44" t="s">
        <v>249</v>
      </c>
      <c r="B80" s="44" t="s">
        <v>250</v>
      </c>
      <c r="C80" s="44" t="s">
        <v>65</v>
      </c>
      <c r="D80" s="45" t="s">
        <v>251</v>
      </c>
      <c r="E80" s="44" t="s">
        <v>230</v>
      </c>
      <c r="F80" s="46">
        <v>29.6</v>
      </c>
      <c r="G80" s="47">
        <v>10.54</v>
      </c>
      <c r="H80" s="47">
        <f t="shared" si="45"/>
        <v>12.71</v>
      </c>
      <c r="I80" s="47">
        <f t="shared" si="46"/>
        <v>376.21</v>
      </c>
      <c r="J80" s="48">
        <f t="shared" si="44"/>
        <v>5.8693519480972111E-4</v>
      </c>
      <c r="K80" s="49">
        <f t="shared" si="47"/>
        <v>0</v>
      </c>
      <c r="L80" s="47">
        <f t="shared" si="48"/>
        <v>0</v>
      </c>
      <c r="M80" s="50">
        <f t="shared" si="49"/>
        <v>0</v>
      </c>
      <c r="N80" s="49">
        <f t="shared" si="50"/>
        <v>29.6</v>
      </c>
      <c r="O80" s="47">
        <f t="shared" si="51"/>
        <v>376.21</v>
      </c>
      <c r="P80" s="50">
        <f t="shared" si="52"/>
        <v>1</v>
      </c>
      <c r="Q80" s="48"/>
      <c r="R80" s="56"/>
      <c r="S80" s="70"/>
      <c r="T80" s="53"/>
      <c r="U80" s="54"/>
      <c r="V80" s="55"/>
      <c r="W80" s="54"/>
      <c r="X80" s="55"/>
    </row>
    <row r="81" spans="1:24 16329:16330" ht="39" customHeight="1" x14ac:dyDescent="0.2">
      <c r="A81" s="44" t="s">
        <v>252</v>
      </c>
      <c r="B81" s="44" t="s">
        <v>253</v>
      </c>
      <c r="C81" s="44" t="s">
        <v>65</v>
      </c>
      <c r="D81" s="45" t="s">
        <v>254</v>
      </c>
      <c r="E81" s="44" t="s">
        <v>230</v>
      </c>
      <c r="F81" s="46">
        <v>138.03</v>
      </c>
      <c r="G81" s="47">
        <v>8.8000000000000007</v>
      </c>
      <c r="H81" s="47">
        <f t="shared" si="45"/>
        <v>10.61</v>
      </c>
      <c r="I81" s="47">
        <f t="shared" si="46"/>
        <v>1464.49</v>
      </c>
      <c r="J81" s="48">
        <f t="shared" si="44"/>
        <v>2.2847896745086219E-3</v>
      </c>
      <c r="K81" s="49">
        <f t="shared" si="47"/>
        <v>0</v>
      </c>
      <c r="L81" s="47">
        <f t="shared" si="48"/>
        <v>0</v>
      </c>
      <c r="M81" s="50">
        <f t="shared" si="49"/>
        <v>0</v>
      </c>
      <c r="N81" s="49">
        <f t="shared" si="50"/>
        <v>138.03</v>
      </c>
      <c r="O81" s="47">
        <f t="shared" si="51"/>
        <v>1464.49</v>
      </c>
      <c r="P81" s="50">
        <f t="shared" si="52"/>
        <v>1</v>
      </c>
      <c r="Q81" s="48"/>
      <c r="R81" s="56"/>
      <c r="S81" s="70"/>
      <c r="T81" s="53"/>
      <c r="U81" s="54"/>
      <c r="V81" s="55"/>
      <c r="W81" s="54"/>
      <c r="X81" s="55"/>
    </row>
    <row r="82" spans="1:24 16329:16330" ht="39" customHeight="1" x14ac:dyDescent="0.2">
      <c r="A82" s="44" t="s">
        <v>255</v>
      </c>
      <c r="B82" s="44" t="s">
        <v>256</v>
      </c>
      <c r="C82" s="44" t="s">
        <v>52</v>
      </c>
      <c r="D82" s="45" t="s">
        <v>257</v>
      </c>
      <c r="E82" s="44" t="s">
        <v>54</v>
      </c>
      <c r="F82" s="46">
        <v>32</v>
      </c>
      <c r="G82" s="47">
        <v>64.209999999999994</v>
      </c>
      <c r="H82" s="47">
        <f t="shared" si="45"/>
        <v>77.48</v>
      </c>
      <c r="I82" s="47">
        <f t="shared" si="46"/>
        <v>2479.36</v>
      </c>
      <c r="J82" s="48">
        <f t="shared" si="44"/>
        <v>3.8681152670142485E-3</v>
      </c>
      <c r="K82" s="49">
        <f t="shared" si="47"/>
        <v>0</v>
      </c>
      <c r="L82" s="47">
        <f t="shared" si="48"/>
        <v>0</v>
      </c>
      <c r="M82" s="50">
        <f t="shared" si="49"/>
        <v>0</v>
      </c>
      <c r="N82" s="49">
        <f t="shared" si="50"/>
        <v>32</v>
      </c>
      <c r="O82" s="47">
        <f t="shared" si="51"/>
        <v>2479.36</v>
      </c>
      <c r="P82" s="50">
        <f t="shared" si="52"/>
        <v>1</v>
      </c>
      <c r="Q82" s="48"/>
      <c r="R82" s="56"/>
      <c r="S82" s="70"/>
      <c r="T82" s="53"/>
      <c r="U82" s="54"/>
      <c r="V82" s="55"/>
      <c r="W82" s="54"/>
      <c r="X82" s="55"/>
    </row>
    <row r="83" spans="1:24 16329:16330" ht="25.5" customHeight="1" x14ac:dyDescent="0.2">
      <c r="A83" s="44" t="s">
        <v>258</v>
      </c>
      <c r="B83" s="44" t="s">
        <v>238</v>
      </c>
      <c r="C83" s="44" t="s">
        <v>57</v>
      </c>
      <c r="D83" s="45" t="s">
        <v>239</v>
      </c>
      <c r="E83" s="44" t="s">
        <v>83</v>
      </c>
      <c r="F83" s="46">
        <v>3.4</v>
      </c>
      <c r="G83" s="47">
        <v>510.95</v>
      </c>
      <c r="H83" s="47">
        <f t="shared" si="45"/>
        <v>616.61</v>
      </c>
      <c r="I83" s="47">
        <f t="shared" si="46"/>
        <v>2096.4699999999998</v>
      </c>
      <c r="J83" s="48">
        <f t="shared" si="44"/>
        <v>3.270758427109157E-3</v>
      </c>
      <c r="K83" s="49">
        <f t="shared" si="47"/>
        <v>0</v>
      </c>
      <c r="L83" s="47">
        <f t="shared" si="48"/>
        <v>0</v>
      </c>
      <c r="M83" s="50">
        <f t="shared" si="49"/>
        <v>0</v>
      </c>
      <c r="N83" s="49">
        <f t="shared" si="50"/>
        <v>3.4</v>
      </c>
      <c r="O83" s="47">
        <f t="shared" si="51"/>
        <v>2096.4699999999998</v>
      </c>
      <c r="P83" s="50">
        <f t="shared" si="52"/>
        <v>1</v>
      </c>
      <c r="Q83" s="48"/>
      <c r="R83" s="56"/>
      <c r="S83" s="70"/>
      <c r="T83" s="53"/>
      <c r="U83" s="54"/>
      <c r="V83" s="55"/>
      <c r="W83" s="54"/>
      <c r="X83" s="55"/>
    </row>
    <row r="84" spans="1:24 16329:16330" ht="51.75" customHeight="1" x14ac:dyDescent="0.2">
      <c r="A84" s="44" t="s">
        <v>259</v>
      </c>
      <c r="B84" s="44" t="s">
        <v>191</v>
      </c>
      <c r="C84" s="44" t="s">
        <v>65</v>
      </c>
      <c r="D84" s="45" t="s">
        <v>192</v>
      </c>
      <c r="E84" s="44" t="s">
        <v>54</v>
      </c>
      <c r="F84" s="46">
        <v>404.95</v>
      </c>
      <c r="G84" s="47">
        <v>6.45</v>
      </c>
      <c r="H84" s="47">
        <f t="shared" si="45"/>
        <v>7.78</v>
      </c>
      <c r="I84" s="47">
        <f t="shared" si="46"/>
        <v>3150.51</v>
      </c>
      <c r="J84" s="48">
        <f t="shared" si="44"/>
        <v>4.9151941750617337E-3</v>
      </c>
      <c r="K84" s="49">
        <f t="shared" si="47"/>
        <v>0</v>
      </c>
      <c r="L84" s="47">
        <f t="shared" si="48"/>
        <v>0</v>
      </c>
      <c r="M84" s="50">
        <f t="shared" si="49"/>
        <v>0</v>
      </c>
      <c r="N84" s="49">
        <f t="shared" si="50"/>
        <v>404.95</v>
      </c>
      <c r="O84" s="47">
        <f t="shared" si="51"/>
        <v>3150.51</v>
      </c>
      <c r="P84" s="50">
        <f t="shared" si="52"/>
        <v>1</v>
      </c>
      <c r="Q84" s="48"/>
      <c r="R84" s="56"/>
      <c r="S84" s="70"/>
      <c r="T84" s="53"/>
      <c r="U84" s="54"/>
      <c r="V84" s="55"/>
      <c r="W84" s="54"/>
      <c r="X84" s="55"/>
    </row>
    <row r="85" spans="1:24 16329:16330" ht="31.5" customHeight="1" x14ac:dyDescent="0.2">
      <c r="A85" s="44" t="s">
        <v>260</v>
      </c>
      <c r="B85" s="44" t="s">
        <v>261</v>
      </c>
      <c r="C85" s="44" t="s">
        <v>52</v>
      </c>
      <c r="D85" s="45" t="s">
        <v>262</v>
      </c>
      <c r="E85" s="44" t="s">
        <v>87</v>
      </c>
      <c r="F85" s="46">
        <v>81</v>
      </c>
      <c r="G85" s="47">
        <v>36.340000000000003</v>
      </c>
      <c r="H85" s="47">
        <f t="shared" si="45"/>
        <v>43.85</v>
      </c>
      <c r="I85" s="47">
        <f t="shared" si="46"/>
        <v>3551.85</v>
      </c>
      <c r="J85" s="48">
        <f t="shared" si="44"/>
        <v>5.5413353490999925E-3</v>
      </c>
      <c r="K85" s="49">
        <f t="shared" si="47"/>
        <v>0</v>
      </c>
      <c r="L85" s="47">
        <f t="shared" si="48"/>
        <v>0</v>
      </c>
      <c r="M85" s="50">
        <f t="shared" si="49"/>
        <v>0</v>
      </c>
      <c r="N85" s="49">
        <f t="shared" si="50"/>
        <v>81</v>
      </c>
      <c r="O85" s="47">
        <f t="shared" si="51"/>
        <v>3551.85</v>
      </c>
      <c r="P85" s="50">
        <f t="shared" si="52"/>
        <v>1</v>
      </c>
      <c r="Q85" s="48"/>
      <c r="R85" s="56"/>
      <c r="S85" s="70"/>
      <c r="T85" s="53"/>
      <c r="U85" s="54"/>
      <c r="V85" s="55"/>
      <c r="W85" s="54"/>
      <c r="X85" s="55"/>
    </row>
    <row r="86" spans="1:24 16329:16330" ht="24" customHeight="1" x14ac:dyDescent="0.2">
      <c r="A86" s="44" t="s">
        <v>263</v>
      </c>
      <c r="B86" s="44" t="s">
        <v>264</v>
      </c>
      <c r="C86" s="44" t="s">
        <v>57</v>
      </c>
      <c r="D86" s="45" t="s">
        <v>265</v>
      </c>
      <c r="E86" s="44" t="s">
        <v>266</v>
      </c>
      <c r="F86" s="46">
        <v>2400</v>
      </c>
      <c r="G86" s="47">
        <v>0.5</v>
      </c>
      <c r="H86" s="47">
        <f t="shared" si="45"/>
        <v>0.6</v>
      </c>
      <c r="I86" s="47">
        <f t="shared" si="46"/>
        <v>1440</v>
      </c>
      <c r="J86" s="48">
        <f t="shared" si="44"/>
        <v>2.2465821762473045E-3</v>
      </c>
      <c r="K86" s="49">
        <f t="shared" si="47"/>
        <v>0</v>
      </c>
      <c r="L86" s="47">
        <f t="shared" si="48"/>
        <v>0</v>
      </c>
      <c r="M86" s="50">
        <f t="shared" si="49"/>
        <v>0</v>
      </c>
      <c r="N86" s="49">
        <f t="shared" si="50"/>
        <v>2400</v>
      </c>
      <c r="O86" s="47">
        <f t="shared" si="51"/>
        <v>1440</v>
      </c>
      <c r="P86" s="50">
        <f t="shared" si="52"/>
        <v>1</v>
      </c>
      <c r="Q86" s="48"/>
      <c r="R86" s="56"/>
      <c r="S86" s="70"/>
      <c r="T86" s="53"/>
      <c r="U86" s="54"/>
      <c r="V86" s="55"/>
      <c r="W86" s="54"/>
      <c r="X86" s="55"/>
    </row>
    <row r="87" spans="1:24 16329:16330" ht="25.5" customHeight="1" x14ac:dyDescent="0.2">
      <c r="A87" s="44" t="s">
        <v>267</v>
      </c>
      <c r="B87" s="44" t="s">
        <v>268</v>
      </c>
      <c r="C87" s="44" t="s">
        <v>57</v>
      </c>
      <c r="D87" s="45" t="s">
        <v>269</v>
      </c>
      <c r="E87" s="44" t="s">
        <v>83</v>
      </c>
      <c r="F87" s="46">
        <v>480</v>
      </c>
      <c r="G87" s="47">
        <v>0.18</v>
      </c>
      <c r="H87" s="47">
        <f t="shared" si="45"/>
        <v>0.21</v>
      </c>
      <c r="I87" s="47">
        <f t="shared" si="46"/>
        <v>100.8</v>
      </c>
      <c r="J87" s="48">
        <f t="shared" si="44"/>
        <v>1.5726075233731131E-4</v>
      </c>
      <c r="K87" s="49">
        <f t="shared" si="47"/>
        <v>0</v>
      </c>
      <c r="L87" s="47">
        <f t="shared" si="48"/>
        <v>0</v>
      </c>
      <c r="M87" s="50">
        <f t="shared" si="49"/>
        <v>0</v>
      </c>
      <c r="N87" s="49">
        <f t="shared" si="50"/>
        <v>480</v>
      </c>
      <c r="O87" s="47">
        <f t="shared" si="51"/>
        <v>100.8</v>
      </c>
      <c r="P87" s="50">
        <f t="shared" si="52"/>
        <v>1</v>
      </c>
      <c r="Q87" s="48"/>
      <c r="R87" s="56"/>
      <c r="S87" s="70"/>
      <c r="T87" s="53"/>
      <c r="U87" s="54"/>
      <c r="V87" s="55"/>
      <c r="W87" s="54"/>
      <c r="X87" s="55"/>
    </row>
    <row r="88" spans="1:24 16329:16330" s="43" customFormat="1" ht="24" customHeight="1" x14ac:dyDescent="0.2">
      <c r="A88" s="59" t="s">
        <v>270</v>
      </c>
      <c r="B88" s="59"/>
      <c r="C88" s="59"/>
      <c r="D88" s="60" t="s">
        <v>271</v>
      </c>
      <c r="E88" s="61"/>
      <c r="F88" s="62"/>
      <c r="G88" s="63"/>
      <c r="H88" s="63"/>
      <c r="I88" s="66">
        <v>6201.78</v>
      </c>
      <c r="J88" s="65">
        <f t="shared" si="44"/>
        <v>9.6755613951437554E-3</v>
      </c>
      <c r="K88" s="65"/>
      <c r="L88" s="66">
        <f>SUM(L89:L105)</f>
        <v>0</v>
      </c>
      <c r="M88" s="65"/>
      <c r="N88" s="65"/>
      <c r="O88" s="66">
        <f>SUM(O89:O105)</f>
        <v>6201.7800000000007</v>
      </c>
      <c r="P88" s="65"/>
      <c r="Q88" s="65"/>
      <c r="R88" s="69"/>
      <c r="S88" s="69"/>
      <c r="T88" s="64"/>
      <c r="U88" s="69"/>
      <c r="V88" s="64"/>
      <c r="W88" s="69"/>
      <c r="X88" s="64"/>
      <c r="XDA88"/>
      <c r="XDB88"/>
    </row>
    <row r="89" spans="1:24 16329:16330" ht="39" customHeight="1" x14ac:dyDescent="0.2">
      <c r="A89" s="44" t="s">
        <v>272</v>
      </c>
      <c r="B89" s="44" t="s">
        <v>219</v>
      </c>
      <c r="C89" s="44" t="s">
        <v>65</v>
      </c>
      <c r="D89" s="45" t="s">
        <v>220</v>
      </c>
      <c r="E89" s="44" t="s">
        <v>83</v>
      </c>
      <c r="F89" s="46">
        <v>4.78</v>
      </c>
      <c r="G89" s="47">
        <v>92.95</v>
      </c>
      <c r="H89" s="47">
        <f t="shared" ref="H89:H105" si="53">TRUNC(G89 * (1 + 20.68 / 100), 2)</f>
        <v>112.17</v>
      </c>
      <c r="I89" s="47">
        <f t="shared" ref="I89:I105" si="54">TRUNC(F89 * H89, 2)</f>
        <v>536.16999999999996</v>
      </c>
      <c r="J89" s="48">
        <f t="shared" si="44"/>
        <v>8.3649303155452581E-4</v>
      </c>
      <c r="K89" s="49">
        <f t="shared" ref="K89:K105" si="55">Q89+S89+U89+W89</f>
        <v>0</v>
      </c>
      <c r="L89" s="47">
        <f t="shared" ref="L89:L105" si="56">TRUNC(K89*H89,2)</f>
        <v>0</v>
      </c>
      <c r="M89" s="50">
        <f t="shared" ref="M89:M105" si="57">K89/F89</f>
        <v>0</v>
      </c>
      <c r="N89" s="49">
        <f t="shared" ref="N89:N105" si="58">F89-K89</f>
        <v>4.78</v>
      </c>
      <c r="O89" s="47">
        <f t="shared" ref="O89:O105" si="59">TRUNC(N89*H89,2)</f>
        <v>536.16999999999996</v>
      </c>
      <c r="P89" s="50">
        <f t="shared" ref="P89:P105" si="60">N89/F89</f>
        <v>1</v>
      </c>
      <c r="Q89" s="48"/>
      <c r="R89" s="56"/>
      <c r="S89" s="70"/>
      <c r="T89" s="53"/>
      <c r="U89" s="54"/>
      <c r="V89" s="55"/>
      <c r="W89" s="54"/>
      <c r="X89" s="55"/>
    </row>
    <row r="90" spans="1:24 16329:16330" ht="24" customHeight="1" x14ac:dyDescent="0.2">
      <c r="A90" s="44" t="s">
        <v>273</v>
      </c>
      <c r="B90" s="44" t="s">
        <v>174</v>
      </c>
      <c r="C90" s="44" t="s">
        <v>65</v>
      </c>
      <c r="D90" s="45" t="s">
        <v>175</v>
      </c>
      <c r="E90" s="44" t="s">
        <v>83</v>
      </c>
      <c r="F90" s="46">
        <v>2.99</v>
      </c>
      <c r="G90" s="47">
        <v>27.03</v>
      </c>
      <c r="H90" s="47">
        <f t="shared" si="53"/>
        <v>32.61</v>
      </c>
      <c r="I90" s="47">
        <f t="shared" si="54"/>
        <v>97.5</v>
      </c>
      <c r="J90" s="48">
        <f t="shared" si="44"/>
        <v>1.5211233485007791E-4</v>
      </c>
      <c r="K90" s="49">
        <f t="shared" si="55"/>
        <v>0</v>
      </c>
      <c r="L90" s="47">
        <f t="shared" si="56"/>
        <v>0</v>
      </c>
      <c r="M90" s="50">
        <f t="shared" si="57"/>
        <v>0</v>
      </c>
      <c r="N90" s="49">
        <f t="shared" si="58"/>
        <v>2.99</v>
      </c>
      <c r="O90" s="47">
        <f t="shared" si="59"/>
        <v>97.5</v>
      </c>
      <c r="P90" s="50">
        <f t="shared" si="60"/>
        <v>1</v>
      </c>
      <c r="Q90" s="48"/>
      <c r="R90" s="56"/>
      <c r="S90" s="70"/>
      <c r="T90" s="53"/>
      <c r="U90" s="54"/>
      <c r="V90" s="55"/>
      <c r="W90" s="54"/>
      <c r="X90" s="55"/>
    </row>
    <row r="91" spans="1:24 16329:16330" ht="39" customHeight="1" x14ac:dyDescent="0.2">
      <c r="A91" s="44" t="s">
        <v>274</v>
      </c>
      <c r="B91" s="44" t="s">
        <v>222</v>
      </c>
      <c r="C91" s="44" t="s">
        <v>52</v>
      </c>
      <c r="D91" s="45" t="s">
        <v>223</v>
      </c>
      <c r="E91" s="44" t="s">
        <v>67</v>
      </c>
      <c r="F91" s="46">
        <v>7</v>
      </c>
      <c r="G91" s="47">
        <v>33.659999999999997</v>
      </c>
      <c r="H91" s="47">
        <f t="shared" si="53"/>
        <v>40.619999999999997</v>
      </c>
      <c r="I91" s="47">
        <f t="shared" si="54"/>
        <v>284.33999999999997</v>
      </c>
      <c r="J91" s="48">
        <f t="shared" si="44"/>
        <v>4.4360637221816567E-4</v>
      </c>
      <c r="K91" s="49">
        <f t="shared" si="55"/>
        <v>0</v>
      </c>
      <c r="L91" s="47">
        <f t="shared" si="56"/>
        <v>0</v>
      </c>
      <c r="M91" s="50">
        <f t="shared" si="57"/>
        <v>0</v>
      </c>
      <c r="N91" s="49">
        <f t="shared" si="58"/>
        <v>7</v>
      </c>
      <c r="O91" s="47">
        <f t="shared" si="59"/>
        <v>284.33999999999997</v>
      </c>
      <c r="P91" s="50">
        <f t="shared" si="60"/>
        <v>1</v>
      </c>
      <c r="Q91" s="48"/>
      <c r="R91" s="56"/>
      <c r="S91" s="70"/>
      <c r="T91" s="53"/>
      <c r="U91" s="54"/>
      <c r="V91" s="55"/>
      <c r="W91" s="54"/>
      <c r="X91" s="55"/>
    </row>
    <row r="92" spans="1:24 16329:16330" ht="25.5" customHeight="1" x14ac:dyDescent="0.2">
      <c r="A92" s="44" t="s">
        <v>275</v>
      </c>
      <c r="B92" s="44" t="s">
        <v>162</v>
      </c>
      <c r="C92" s="44" t="s">
        <v>57</v>
      </c>
      <c r="D92" s="45" t="s">
        <v>163</v>
      </c>
      <c r="E92" s="44" t="s">
        <v>83</v>
      </c>
      <c r="F92" s="46">
        <v>0.37</v>
      </c>
      <c r="G92" s="47">
        <v>14.25</v>
      </c>
      <c r="H92" s="47">
        <f t="shared" si="53"/>
        <v>17.190000000000001</v>
      </c>
      <c r="I92" s="47">
        <f t="shared" si="54"/>
        <v>6.36</v>
      </c>
      <c r="J92" s="48">
        <f t="shared" si="44"/>
        <v>9.9224046117589288E-6</v>
      </c>
      <c r="K92" s="49">
        <f t="shared" si="55"/>
        <v>0</v>
      </c>
      <c r="L92" s="47">
        <f t="shared" si="56"/>
        <v>0</v>
      </c>
      <c r="M92" s="50">
        <f t="shared" si="57"/>
        <v>0</v>
      </c>
      <c r="N92" s="49">
        <f t="shared" si="58"/>
        <v>0.37</v>
      </c>
      <c r="O92" s="47">
        <f t="shared" si="59"/>
        <v>6.36</v>
      </c>
      <c r="P92" s="50">
        <f t="shared" si="60"/>
        <v>1</v>
      </c>
      <c r="Q92" s="48"/>
      <c r="R92" s="56"/>
      <c r="S92" s="70"/>
      <c r="T92" s="53"/>
      <c r="U92" s="54"/>
      <c r="V92" s="55"/>
      <c r="W92" s="54"/>
      <c r="X92" s="55"/>
    </row>
    <row r="93" spans="1:24 16329:16330" ht="25.5" customHeight="1" x14ac:dyDescent="0.2">
      <c r="A93" s="44" t="s">
        <v>276</v>
      </c>
      <c r="B93" s="44" t="s">
        <v>165</v>
      </c>
      <c r="C93" s="44" t="s">
        <v>57</v>
      </c>
      <c r="D93" s="45" t="s">
        <v>166</v>
      </c>
      <c r="E93" s="44" t="s">
        <v>83</v>
      </c>
      <c r="F93" s="46">
        <v>0.37</v>
      </c>
      <c r="G93" s="47">
        <v>499.52</v>
      </c>
      <c r="H93" s="47">
        <f t="shared" si="53"/>
        <v>602.82000000000005</v>
      </c>
      <c r="I93" s="47">
        <f t="shared" si="54"/>
        <v>223.04</v>
      </c>
      <c r="J93" s="48">
        <f t="shared" si="44"/>
        <v>3.4797061707652694E-4</v>
      </c>
      <c r="K93" s="49">
        <f t="shared" si="55"/>
        <v>0</v>
      </c>
      <c r="L93" s="47">
        <f t="shared" si="56"/>
        <v>0</v>
      </c>
      <c r="M93" s="50">
        <f t="shared" si="57"/>
        <v>0</v>
      </c>
      <c r="N93" s="49">
        <f t="shared" si="58"/>
        <v>0.37</v>
      </c>
      <c r="O93" s="47">
        <f t="shared" si="59"/>
        <v>223.04</v>
      </c>
      <c r="P93" s="50">
        <f t="shared" si="60"/>
        <v>1</v>
      </c>
      <c r="Q93" s="48"/>
      <c r="R93" s="56"/>
      <c r="S93" s="70"/>
      <c r="T93" s="53"/>
      <c r="U93" s="54"/>
      <c r="V93" s="55"/>
      <c r="W93" s="54"/>
      <c r="X93" s="55"/>
    </row>
    <row r="94" spans="1:24 16329:16330" ht="51.75" customHeight="1" x14ac:dyDescent="0.2">
      <c r="A94" s="44" t="s">
        <v>277</v>
      </c>
      <c r="B94" s="44" t="s">
        <v>188</v>
      </c>
      <c r="C94" s="44" t="s">
        <v>65</v>
      </c>
      <c r="D94" s="45" t="s">
        <v>189</v>
      </c>
      <c r="E94" s="44" t="s">
        <v>54</v>
      </c>
      <c r="F94" s="46">
        <v>5.96</v>
      </c>
      <c r="G94" s="47">
        <v>93.64</v>
      </c>
      <c r="H94" s="47">
        <f t="shared" si="53"/>
        <v>113</v>
      </c>
      <c r="I94" s="47">
        <f t="shared" si="54"/>
        <v>673.48</v>
      </c>
      <c r="J94" s="48">
        <f t="shared" si="44"/>
        <v>1.0507140028187742E-3</v>
      </c>
      <c r="K94" s="49">
        <f t="shared" si="55"/>
        <v>0</v>
      </c>
      <c r="L94" s="47">
        <f t="shared" si="56"/>
        <v>0</v>
      </c>
      <c r="M94" s="50">
        <f t="shared" si="57"/>
        <v>0</v>
      </c>
      <c r="N94" s="49">
        <f t="shared" si="58"/>
        <v>5.96</v>
      </c>
      <c r="O94" s="47">
        <f t="shared" si="59"/>
        <v>673.48</v>
      </c>
      <c r="P94" s="50">
        <f t="shared" si="60"/>
        <v>1</v>
      </c>
      <c r="Q94" s="48"/>
      <c r="R94" s="56"/>
      <c r="S94" s="70"/>
      <c r="T94" s="53"/>
      <c r="U94" s="54"/>
      <c r="V94" s="55"/>
      <c r="W94" s="54"/>
      <c r="X94" s="55"/>
    </row>
    <row r="95" spans="1:24 16329:16330" ht="39" customHeight="1" x14ac:dyDescent="0.2">
      <c r="A95" s="44" t="s">
        <v>278</v>
      </c>
      <c r="B95" s="44" t="s">
        <v>228</v>
      </c>
      <c r="C95" s="44" t="s">
        <v>65</v>
      </c>
      <c r="D95" s="45" t="s">
        <v>229</v>
      </c>
      <c r="E95" s="44" t="s">
        <v>230</v>
      </c>
      <c r="F95" s="46">
        <v>6.23</v>
      </c>
      <c r="G95" s="47">
        <v>12.88</v>
      </c>
      <c r="H95" s="47">
        <f t="shared" si="53"/>
        <v>15.54</v>
      </c>
      <c r="I95" s="47">
        <f t="shared" si="54"/>
        <v>96.81</v>
      </c>
      <c r="J95" s="48">
        <f t="shared" si="44"/>
        <v>1.5103584755729276E-4</v>
      </c>
      <c r="K95" s="49">
        <f t="shared" si="55"/>
        <v>0</v>
      </c>
      <c r="L95" s="47">
        <f t="shared" si="56"/>
        <v>0</v>
      </c>
      <c r="M95" s="50">
        <f t="shared" si="57"/>
        <v>0</v>
      </c>
      <c r="N95" s="49">
        <f t="shared" si="58"/>
        <v>6.23</v>
      </c>
      <c r="O95" s="47">
        <f t="shared" si="59"/>
        <v>96.81</v>
      </c>
      <c r="P95" s="50">
        <f t="shared" si="60"/>
        <v>1</v>
      </c>
      <c r="Q95" s="48"/>
      <c r="R95" s="56"/>
      <c r="S95" s="70"/>
      <c r="T95" s="53"/>
      <c r="U95" s="54"/>
      <c r="V95" s="55"/>
      <c r="W95" s="54"/>
      <c r="X95" s="55"/>
    </row>
    <row r="96" spans="1:24 16329:16330" ht="39" customHeight="1" x14ac:dyDescent="0.2">
      <c r="A96" s="44" t="s">
        <v>279</v>
      </c>
      <c r="B96" s="44" t="s">
        <v>232</v>
      </c>
      <c r="C96" s="44" t="s">
        <v>65</v>
      </c>
      <c r="D96" s="45" t="s">
        <v>233</v>
      </c>
      <c r="E96" s="44" t="s">
        <v>230</v>
      </c>
      <c r="F96" s="46">
        <v>116.22</v>
      </c>
      <c r="G96" s="47">
        <v>10.49</v>
      </c>
      <c r="H96" s="47">
        <f t="shared" si="53"/>
        <v>12.65</v>
      </c>
      <c r="I96" s="47">
        <f t="shared" si="54"/>
        <v>1470.18</v>
      </c>
      <c r="J96" s="48">
        <f t="shared" si="44"/>
        <v>2.293666794357821E-3</v>
      </c>
      <c r="K96" s="49">
        <f t="shared" si="55"/>
        <v>0</v>
      </c>
      <c r="L96" s="47">
        <f t="shared" si="56"/>
        <v>0</v>
      </c>
      <c r="M96" s="50">
        <f t="shared" si="57"/>
        <v>0</v>
      </c>
      <c r="N96" s="49">
        <f t="shared" si="58"/>
        <v>116.22</v>
      </c>
      <c r="O96" s="47">
        <f t="shared" si="59"/>
        <v>1470.18</v>
      </c>
      <c r="P96" s="50">
        <f t="shared" si="60"/>
        <v>1</v>
      </c>
      <c r="Q96" s="48"/>
      <c r="R96" s="56"/>
      <c r="S96" s="70"/>
      <c r="T96" s="53"/>
      <c r="U96" s="54"/>
      <c r="V96" s="55"/>
      <c r="W96" s="54"/>
      <c r="X96" s="55"/>
    </row>
    <row r="97" spans="1:24 16329:16330" ht="39" customHeight="1" x14ac:dyDescent="0.2">
      <c r="A97" s="44" t="s">
        <v>280</v>
      </c>
      <c r="B97" s="44" t="s">
        <v>235</v>
      </c>
      <c r="C97" s="44" t="s">
        <v>65</v>
      </c>
      <c r="D97" s="45" t="s">
        <v>236</v>
      </c>
      <c r="E97" s="44" t="s">
        <v>54</v>
      </c>
      <c r="F97" s="46">
        <v>7.36</v>
      </c>
      <c r="G97" s="47">
        <v>81.260000000000005</v>
      </c>
      <c r="H97" s="47">
        <f t="shared" si="53"/>
        <v>98.06</v>
      </c>
      <c r="I97" s="47">
        <f t="shared" si="54"/>
        <v>721.72</v>
      </c>
      <c r="J97" s="48">
        <f t="shared" si="44"/>
        <v>1.1259745057230588E-3</v>
      </c>
      <c r="K97" s="49">
        <f t="shared" si="55"/>
        <v>0</v>
      </c>
      <c r="L97" s="47">
        <f t="shared" si="56"/>
        <v>0</v>
      </c>
      <c r="M97" s="50">
        <f t="shared" si="57"/>
        <v>0</v>
      </c>
      <c r="N97" s="49">
        <f t="shared" si="58"/>
        <v>7.36</v>
      </c>
      <c r="O97" s="47">
        <f t="shared" si="59"/>
        <v>721.72</v>
      </c>
      <c r="P97" s="50">
        <f t="shared" si="60"/>
        <v>1</v>
      </c>
      <c r="Q97" s="48"/>
      <c r="R97" s="56"/>
      <c r="S97" s="70"/>
      <c r="T97" s="53"/>
      <c r="U97" s="54"/>
      <c r="V97" s="55"/>
      <c r="W97" s="54"/>
      <c r="X97" s="55"/>
    </row>
    <row r="98" spans="1:24 16329:16330" ht="39" customHeight="1" x14ac:dyDescent="0.2">
      <c r="A98" s="44" t="s">
        <v>281</v>
      </c>
      <c r="B98" s="44" t="s">
        <v>250</v>
      </c>
      <c r="C98" s="44" t="s">
        <v>65</v>
      </c>
      <c r="D98" s="45" t="s">
        <v>251</v>
      </c>
      <c r="E98" s="44" t="s">
        <v>230</v>
      </c>
      <c r="F98" s="46">
        <v>0.95</v>
      </c>
      <c r="G98" s="47">
        <v>10.54</v>
      </c>
      <c r="H98" s="47">
        <f t="shared" si="53"/>
        <v>12.71</v>
      </c>
      <c r="I98" s="47">
        <f t="shared" si="54"/>
        <v>12.07</v>
      </c>
      <c r="J98" s="48">
        <f t="shared" si="44"/>
        <v>1.8830726991184006E-5</v>
      </c>
      <c r="K98" s="49">
        <f t="shared" si="55"/>
        <v>0</v>
      </c>
      <c r="L98" s="47">
        <f t="shared" si="56"/>
        <v>0</v>
      </c>
      <c r="M98" s="50">
        <f t="shared" si="57"/>
        <v>0</v>
      </c>
      <c r="N98" s="49">
        <f t="shared" si="58"/>
        <v>0.95</v>
      </c>
      <c r="O98" s="47">
        <f t="shared" si="59"/>
        <v>12.07</v>
      </c>
      <c r="P98" s="50">
        <f t="shared" si="60"/>
        <v>1</v>
      </c>
      <c r="Q98" s="48"/>
      <c r="R98" s="56"/>
      <c r="S98" s="70"/>
      <c r="T98" s="53"/>
      <c r="U98" s="54"/>
      <c r="V98" s="55"/>
      <c r="W98" s="54"/>
      <c r="X98" s="55"/>
    </row>
    <row r="99" spans="1:24 16329:16330" ht="39" customHeight="1" x14ac:dyDescent="0.2">
      <c r="A99" s="44" t="s">
        <v>282</v>
      </c>
      <c r="B99" s="44" t="s">
        <v>253</v>
      </c>
      <c r="C99" s="44" t="s">
        <v>65</v>
      </c>
      <c r="D99" s="45" t="s">
        <v>254</v>
      </c>
      <c r="E99" s="44" t="s">
        <v>230</v>
      </c>
      <c r="F99" s="46">
        <v>4.42</v>
      </c>
      <c r="G99" s="47">
        <v>8.8000000000000007</v>
      </c>
      <c r="H99" s="47">
        <f t="shared" si="53"/>
        <v>10.61</v>
      </c>
      <c r="I99" s="47">
        <f t="shared" si="54"/>
        <v>46.89</v>
      </c>
      <c r="J99" s="48">
        <f t="shared" si="44"/>
        <v>7.3154332114052864E-5</v>
      </c>
      <c r="K99" s="49">
        <f t="shared" si="55"/>
        <v>0</v>
      </c>
      <c r="L99" s="47">
        <f t="shared" si="56"/>
        <v>0</v>
      </c>
      <c r="M99" s="50">
        <f t="shared" si="57"/>
        <v>0</v>
      </c>
      <c r="N99" s="49">
        <f t="shared" si="58"/>
        <v>4.42</v>
      </c>
      <c r="O99" s="47">
        <f t="shared" si="59"/>
        <v>46.89</v>
      </c>
      <c r="P99" s="50">
        <f t="shared" si="60"/>
        <v>1</v>
      </c>
      <c r="Q99" s="48"/>
      <c r="R99" s="56"/>
      <c r="S99" s="70"/>
      <c r="T99" s="53"/>
      <c r="U99" s="54"/>
      <c r="V99" s="55"/>
      <c r="W99" s="54"/>
      <c r="X99" s="55"/>
    </row>
    <row r="100" spans="1:24 16329:16330" ht="51.75" customHeight="1" x14ac:dyDescent="0.2">
      <c r="A100" s="44" t="s">
        <v>283</v>
      </c>
      <c r="B100" s="44" t="s">
        <v>284</v>
      </c>
      <c r="C100" s="44" t="s">
        <v>65</v>
      </c>
      <c r="D100" s="45" t="s">
        <v>285</v>
      </c>
      <c r="E100" s="44" t="s">
        <v>54</v>
      </c>
      <c r="F100" s="46">
        <v>1.1200000000000001</v>
      </c>
      <c r="G100" s="47">
        <v>68.489999999999995</v>
      </c>
      <c r="H100" s="47">
        <f t="shared" si="53"/>
        <v>82.65</v>
      </c>
      <c r="I100" s="47">
        <f t="shared" si="54"/>
        <v>92.56</v>
      </c>
      <c r="J100" s="48">
        <f t="shared" si="44"/>
        <v>1.4440530988434064E-4</v>
      </c>
      <c r="K100" s="49">
        <f t="shared" si="55"/>
        <v>0</v>
      </c>
      <c r="L100" s="47">
        <f t="shared" si="56"/>
        <v>0</v>
      </c>
      <c r="M100" s="50">
        <f t="shared" si="57"/>
        <v>0</v>
      </c>
      <c r="N100" s="49">
        <f t="shared" si="58"/>
        <v>1.1200000000000001</v>
      </c>
      <c r="O100" s="47">
        <f t="shared" si="59"/>
        <v>92.56</v>
      </c>
      <c r="P100" s="50">
        <f t="shared" si="60"/>
        <v>1</v>
      </c>
      <c r="Q100" s="48"/>
      <c r="R100" s="56"/>
      <c r="S100" s="70"/>
      <c r="T100" s="53"/>
      <c r="U100" s="54"/>
      <c r="V100" s="55"/>
      <c r="W100" s="54"/>
      <c r="X100" s="55"/>
    </row>
    <row r="101" spans="1:24 16329:16330" ht="25.5" customHeight="1" x14ac:dyDescent="0.2">
      <c r="A101" s="44" t="s">
        <v>286</v>
      </c>
      <c r="B101" s="44" t="s">
        <v>238</v>
      </c>
      <c r="C101" s="44" t="s">
        <v>57</v>
      </c>
      <c r="D101" s="45" t="s">
        <v>239</v>
      </c>
      <c r="E101" s="44" t="s">
        <v>83</v>
      </c>
      <c r="F101" s="46">
        <v>0.46</v>
      </c>
      <c r="G101" s="47">
        <v>510.95</v>
      </c>
      <c r="H101" s="47">
        <f t="shared" si="53"/>
        <v>616.61</v>
      </c>
      <c r="I101" s="47">
        <f t="shared" si="54"/>
        <v>283.64</v>
      </c>
      <c r="J101" s="48">
        <f t="shared" ref="J101:J132" si="61">I101 / 640973.66</f>
        <v>4.4251428366026766E-4</v>
      </c>
      <c r="K101" s="49">
        <f t="shared" si="55"/>
        <v>0</v>
      </c>
      <c r="L101" s="47">
        <f t="shared" si="56"/>
        <v>0</v>
      </c>
      <c r="M101" s="50">
        <f t="shared" si="57"/>
        <v>0</v>
      </c>
      <c r="N101" s="49">
        <f t="shared" si="58"/>
        <v>0.46</v>
      </c>
      <c r="O101" s="47">
        <f t="shared" si="59"/>
        <v>283.64</v>
      </c>
      <c r="P101" s="50">
        <f t="shared" si="60"/>
        <v>1</v>
      </c>
      <c r="Q101" s="48"/>
      <c r="R101" s="56"/>
      <c r="S101" s="70"/>
      <c r="T101" s="53"/>
      <c r="U101" s="54"/>
      <c r="V101" s="55"/>
      <c r="W101" s="54"/>
      <c r="X101" s="55"/>
    </row>
    <row r="102" spans="1:24 16329:16330" ht="51.75" customHeight="1" x14ac:dyDescent="0.2">
      <c r="A102" s="44" t="s">
        <v>287</v>
      </c>
      <c r="B102" s="44" t="s">
        <v>247</v>
      </c>
      <c r="C102" s="44" t="s">
        <v>65</v>
      </c>
      <c r="D102" s="45" t="s">
        <v>248</v>
      </c>
      <c r="E102" s="44" t="s">
        <v>54</v>
      </c>
      <c r="F102" s="46">
        <v>6.8</v>
      </c>
      <c r="G102" s="47">
        <v>72.56</v>
      </c>
      <c r="H102" s="47">
        <f t="shared" si="53"/>
        <v>87.56</v>
      </c>
      <c r="I102" s="47">
        <f t="shared" si="54"/>
        <v>595.4</v>
      </c>
      <c r="J102" s="48">
        <f t="shared" si="61"/>
        <v>9.2889932481780911E-4</v>
      </c>
      <c r="K102" s="49">
        <f t="shared" si="55"/>
        <v>0</v>
      </c>
      <c r="L102" s="47">
        <f t="shared" si="56"/>
        <v>0</v>
      </c>
      <c r="M102" s="50">
        <f t="shared" si="57"/>
        <v>0</v>
      </c>
      <c r="N102" s="49">
        <f t="shared" si="58"/>
        <v>6.8</v>
      </c>
      <c r="O102" s="47">
        <f t="shared" si="59"/>
        <v>595.4</v>
      </c>
      <c r="P102" s="50">
        <f t="shared" si="60"/>
        <v>1</v>
      </c>
      <c r="Q102" s="48"/>
      <c r="R102" s="56"/>
      <c r="S102" s="70"/>
      <c r="T102" s="53"/>
      <c r="U102" s="54"/>
      <c r="V102" s="55"/>
      <c r="W102" s="54"/>
      <c r="X102" s="55"/>
    </row>
    <row r="103" spans="1:24 16329:16330" ht="24" customHeight="1" x14ac:dyDescent="0.2">
      <c r="A103" s="44" t="s">
        <v>288</v>
      </c>
      <c r="B103" s="44" t="s">
        <v>241</v>
      </c>
      <c r="C103" s="44" t="s">
        <v>57</v>
      </c>
      <c r="D103" s="45" t="s">
        <v>242</v>
      </c>
      <c r="E103" s="44" t="s">
        <v>54</v>
      </c>
      <c r="F103" s="46">
        <v>14.71</v>
      </c>
      <c r="G103" s="47">
        <v>17.600000000000001</v>
      </c>
      <c r="H103" s="47">
        <f t="shared" si="53"/>
        <v>21.23</v>
      </c>
      <c r="I103" s="47">
        <f t="shared" si="54"/>
        <v>312.29000000000002</v>
      </c>
      <c r="J103" s="48">
        <f t="shared" si="61"/>
        <v>4.8721190820852139E-4</v>
      </c>
      <c r="K103" s="49">
        <f t="shared" si="55"/>
        <v>0</v>
      </c>
      <c r="L103" s="47">
        <f t="shared" si="56"/>
        <v>0</v>
      </c>
      <c r="M103" s="50">
        <f t="shared" si="57"/>
        <v>0</v>
      </c>
      <c r="N103" s="49">
        <f t="shared" si="58"/>
        <v>14.71</v>
      </c>
      <c r="O103" s="47">
        <f t="shared" si="59"/>
        <v>312.29000000000002</v>
      </c>
      <c r="P103" s="50">
        <f t="shared" si="60"/>
        <v>1</v>
      </c>
      <c r="Q103" s="48"/>
      <c r="R103" s="56"/>
      <c r="S103" s="70"/>
      <c r="T103" s="53"/>
      <c r="U103" s="54"/>
      <c r="V103" s="55"/>
      <c r="W103" s="54"/>
      <c r="X103" s="55"/>
    </row>
    <row r="104" spans="1:24 16329:16330" ht="51.75" customHeight="1" x14ac:dyDescent="0.2">
      <c r="A104" s="44" t="s">
        <v>289</v>
      </c>
      <c r="B104" s="44" t="s">
        <v>191</v>
      </c>
      <c r="C104" s="44" t="s">
        <v>65</v>
      </c>
      <c r="D104" s="45" t="s">
        <v>192</v>
      </c>
      <c r="E104" s="44" t="s">
        <v>54</v>
      </c>
      <c r="F104" s="46">
        <v>14.71</v>
      </c>
      <c r="G104" s="47">
        <v>6.45</v>
      </c>
      <c r="H104" s="47">
        <f t="shared" si="53"/>
        <v>7.78</v>
      </c>
      <c r="I104" s="47">
        <f t="shared" si="54"/>
        <v>114.44</v>
      </c>
      <c r="J104" s="48">
        <f t="shared" si="61"/>
        <v>1.7854087795120941E-4</v>
      </c>
      <c r="K104" s="49">
        <f t="shared" si="55"/>
        <v>0</v>
      </c>
      <c r="L104" s="47">
        <f t="shared" si="56"/>
        <v>0</v>
      </c>
      <c r="M104" s="50">
        <f t="shared" si="57"/>
        <v>0</v>
      </c>
      <c r="N104" s="49">
        <f t="shared" si="58"/>
        <v>14.71</v>
      </c>
      <c r="O104" s="47">
        <f t="shared" si="59"/>
        <v>114.44</v>
      </c>
      <c r="P104" s="50">
        <f t="shared" si="60"/>
        <v>1</v>
      </c>
      <c r="Q104" s="48"/>
      <c r="R104" s="56"/>
      <c r="S104" s="70"/>
      <c r="T104" s="53"/>
      <c r="U104" s="54"/>
      <c r="V104" s="55"/>
      <c r="W104" s="54"/>
      <c r="X104" s="55"/>
    </row>
    <row r="105" spans="1:24 16329:16330" ht="39" customHeight="1" x14ac:dyDescent="0.2">
      <c r="A105" s="44" t="s">
        <v>290</v>
      </c>
      <c r="B105" s="44" t="s">
        <v>291</v>
      </c>
      <c r="C105" s="44" t="s">
        <v>57</v>
      </c>
      <c r="D105" s="45" t="s">
        <v>292</v>
      </c>
      <c r="E105" s="44" t="s">
        <v>54</v>
      </c>
      <c r="F105" s="46">
        <v>19.21</v>
      </c>
      <c r="G105" s="47">
        <v>27.39</v>
      </c>
      <c r="H105" s="47">
        <f t="shared" si="53"/>
        <v>33.049999999999997</v>
      </c>
      <c r="I105" s="47">
        <f t="shared" si="54"/>
        <v>634.89</v>
      </c>
      <c r="J105" s="48">
        <f t="shared" si="61"/>
        <v>9.9050872074836894E-4</v>
      </c>
      <c r="K105" s="49">
        <f t="shared" si="55"/>
        <v>0</v>
      </c>
      <c r="L105" s="47">
        <f t="shared" si="56"/>
        <v>0</v>
      </c>
      <c r="M105" s="50">
        <f t="shared" si="57"/>
        <v>0</v>
      </c>
      <c r="N105" s="49">
        <f t="shared" si="58"/>
        <v>19.21</v>
      </c>
      <c r="O105" s="47">
        <f t="shared" si="59"/>
        <v>634.89</v>
      </c>
      <c r="P105" s="50">
        <f t="shared" si="60"/>
        <v>1</v>
      </c>
      <c r="Q105" s="48"/>
      <c r="R105" s="56"/>
      <c r="S105" s="70"/>
      <c r="T105" s="53"/>
      <c r="U105" s="54"/>
      <c r="V105" s="55"/>
      <c r="W105" s="54"/>
      <c r="X105" s="55"/>
    </row>
    <row r="106" spans="1:24 16329:16330" s="43" customFormat="1" ht="25.5" customHeight="1" x14ac:dyDescent="0.2">
      <c r="A106" s="34" t="s">
        <v>293</v>
      </c>
      <c r="B106" s="34"/>
      <c r="C106" s="34"/>
      <c r="D106" s="35" t="s">
        <v>294</v>
      </c>
      <c r="E106" s="36"/>
      <c r="F106" s="37"/>
      <c r="G106" s="58"/>
      <c r="H106" s="58"/>
      <c r="I106" s="40">
        <v>127031.26</v>
      </c>
      <c r="J106" s="39">
        <f t="shared" si="61"/>
        <v>0.19818483648766469</v>
      </c>
      <c r="K106" s="39"/>
      <c r="L106" s="40">
        <f>SUM(L107,L119,L126,L135,L141,L183)</f>
        <v>0</v>
      </c>
      <c r="M106" s="39"/>
      <c r="N106" s="39"/>
      <c r="O106" s="40">
        <f>SUM(O107,O119,O126,O135,O141,O183)</f>
        <v>127031.26000000001</v>
      </c>
      <c r="P106" s="39"/>
      <c r="Q106" s="39"/>
      <c r="R106" s="90"/>
      <c r="S106" s="90"/>
      <c r="T106" s="42"/>
      <c r="U106" s="90"/>
      <c r="V106" s="42"/>
      <c r="W106" s="90"/>
      <c r="X106" s="42"/>
      <c r="XDA106"/>
      <c r="XDB106"/>
    </row>
    <row r="107" spans="1:24 16329:16330" s="43" customFormat="1" ht="25.5" customHeight="1" x14ac:dyDescent="0.2">
      <c r="A107" s="59" t="s">
        <v>295</v>
      </c>
      <c r="B107" s="59"/>
      <c r="C107" s="59"/>
      <c r="D107" s="60" t="s">
        <v>296</v>
      </c>
      <c r="E107" s="61"/>
      <c r="F107" s="62"/>
      <c r="G107" s="63"/>
      <c r="H107" s="63"/>
      <c r="I107" s="66">
        <v>20597.07</v>
      </c>
      <c r="J107" s="65">
        <f t="shared" si="61"/>
        <v>3.2134034961748659E-2</v>
      </c>
      <c r="K107" s="65"/>
      <c r="L107" s="66">
        <f>SUM(L108:L118)</f>
        <v>0</v>
      </c>
      <c r="M107" s="65"/>
      <c r="N107" s="65"/>
      <c r="O107" s="66">
        <f>SUM(O108:O118)</f>
        <v>20597.07</v>
      </c>
      <c r="P107" s="65"/>
      <c r="Q107" s="65"/>
      <c r="R107" s="69"/>
      <c r="S107" s="69"/>
      <c r="T107" s="64"/>
      <c r="U107" s="69"/>
      <c r="V107" s="64"/>
      <c r="W107" s="69"/>
      <c r="X107" s="64"/>
      <c r="XDA107"/>
      <c r="XDB107"/>
    </row>
    <row r="108" spans="1:24 16329:16330" ht="39" customHeight="1" x14ac:dyDescent="0.2">
      <c r="A108" s="44" t="s">
        <v>297</v>
      </c>
      <c r="B108" s="44" t="s">
        <v>183</v>
      </c>
      <c r="C108" s="44" t="s">
        <v>65</v>
      </c>
      <c r="D108" s="45" t="s">
        <v>184</v>
      </c>
      <c r="E108" s="44" t="s">
        <v>83</v>
      </c>
      <c r="F108" s="46">
        <v>3.53</v>
      </c>
      <c r="G108" s="47">
        <v>182.91</v>
      </c>
      <c r="H108" s="47">
        <f t="shared" ref="H108:H118" si="62">TRUNC(G108 * (1 + 20.68 / 100), 2)</f>
        <v>220.73</v>
      </c>
      <c r="I108" s="47">
        <f t="shared" ref="I108:I118" si="63">TRUNC(F108 * H108, 2)</f>
        <v>779.17</v>
      </c>
      <c r="J108" s="48">
        <f t="shared" si="61"/>
        <v>1.2156037737962586E-3</v>
      </c>
      <c r="K108" s="49">
        <f t="shared" ref="K108:K118" si="64">Q108+S108+U108+W108</f>
        <v>0</v>
      </c>
      <c r="L108" s="47">
        <f t="shared" ref="L108:L118" si="65">TRUNC(K108*H108,2)</f>
        <v>0</v>
      </c>
      <c r="M108" s="50">
        <f t="shared" ref="M108:M118" si="66">K108/F108</f>
        <v>0</v>
      </c>
      <c r="N108" s="49">
        <f t="shared" ref="N108:N118" si="67">F108-K108</f>
        <v>3.53</v>
      </c>
      <c r="O108" s="47">
        <f t="shared" ref="O108:O118" si="68">TRUNC(N108*H108,2)</f>
        <v>779.17</v>
      </c>
      <c r="P108" s="50">
        <f t="shared" ref="P108:P118" si="69">N108/F108</f>
        <v>1</v>
      </c>
      <c r="Q108" s="48"/>
      <c r="R108" s="56"/>
      <c r="S108" s="70"/>
      <c r="T108" s="53"/>
      <c r="U108" s="54"/>
      <c r="V108" s="55"/>
      <c r="W108" s="54"/>
      <c r="X108" s="55"/>
    </row>
    <row r="109" spans="1:24 16329:16330" ht="25.5" customHeight="1" x14ac:dyDescent="0.2">
      <c r="A109" s="44" t="s">
        <v>298</v>
      </c>
      <c r="B109" s="44" t="s">
        <v>162</v>
      </c>
      <c r="C109" s="44" t="s">
        <v>57</v>
      </c>
      <c r="D109" s="45" t="s">
        <v>163</v>
      </c>
      <c r="E109" s="44" t="s">
        <v>83</v>
      </c>
      <c r="F109" s="46">
        <v>0.43</v>
      </c>
      <c r="G109" s="47">
        <v>14.25</v>
      </c>
      <c r="H109" s="47">
        <f t="shared" si="62"/>
        <v>17.190000000000001</v>
      </c>
      <c r="I109" s="47">
        <f t="shared" si="63"/>
        <v>7.39</v>
      </c>
      <c r="J109" s="48">
        <f t="shared" si="61"/>
        <v>1.1529334918380265E-5</v>
      </c>
      <c r="K109" s="49">
        <f t="shared" si="64"/>
        <v>0</v>
      </c>
      <c r="L109" s="47">
        <f t="shared" si="65"/>
        <v>0</v>
      </c>
      <c r="M109" s="50">
        <f t="shared" si="66"/>
        <v>0</v>
      </c>
      <c r="N109" s="49">
        <f t="shared" si="67"/>
        <v>0.43</v>
      </c>
      <c r="O109" s="47">
        <f t="shared" si="68"/>
        <v>7.39</v>
      </c>
      <c r="P109" s="50">
        <f t="shared" si="69"/>
        <v>1</v>
      </c>
      <c r="Q109" s="48"/>
      <c r="R109" s="56"/>
      <c r="S109" s="70"/>
      <c r="T109" s="53"/>
      <c r="U109" s="54"/>
      <c r="V109" s="55"/>
      <c r="W109" s="54"/>
      <c r="X109" s="55"/>
    </row>
    <row r="110" spans="1:24 16329:16330" ht="25.5" customHeight="1" x14ac:dyDescent="0.2">
      <c r="A110" s="44" t="s">
        <v>299</v>
      </c>
      <c r="B110" s="44" t="s">
        <v>165</v>
      </c>
      <c r="C110" s="44" t="s">
        <v>57</v>
      </c>
      <c r="D110" s="45" t="s">
        <v>166</v>
      </c>
      <c r="E110" s="44" t="s">
        <v>83</v>
      </c>
      <c r="F110" s="46">
        <v>0.27</v>
      </c>
      <c r="G110" s="47">
        <v>499.52</v>
      </c>
      <c r="H110" s="47">
        <f t="shared" si="62"/>
        <v>602.82000000000005</v>
      </c>
      <c r="I110" s="47">
        <f t="shared" si="63"/>
        <v>162.76</v>
      </c>
      <c r="J110" s="48">
        <f t="shared" si="61"/>
        <v>2.5392619097639672E-4</v>
      </c>
      <c r="K110" s="49">
        <f t="shared" si="64"/>
        <v>0</v>
      </c>
      <c r="L110" s="47">
        <f t="shared" si="65"/>
        <v>0</v>
      </c>
      <c r="M110" s="50">
        <f t="shared" si="66"/>
        <v>0</v>
      </c>
      <c r="N110" s="49">
        <f t="shared" si="67"/>
        <v>0.27</v>
      </c>
      <c r="O110" s="47">
        <f t="shared" si="68"/>
        <v>162.76</v>
      </c>
      <c r="P110" s="50">
        <f t="shared" si="69"/>
        <v>1</v>
      </c>
      <c r="Q110" s="48"/>
      <c r="R110" s="56"/>
      <c r="S110" s="70"/>
      <c r="T110" s="53"/>
      <c r="U110" s="54"/>
      <c r="V110" s="55"/>
      <c r="W110" s="54"/>
      <c r="X110" s="55"/>
    </row>
    <row r="111" spans="1:24 16329:16330" ht="39" customHeight="1" x14ac:dyDescent="0.2">
      <c r="A111" s="44" t="s">
        <v>300</v>
      </c>
      <c r="B111" s="44" t="s">
        <v>197</v>
      </c>
      <c r="C111" s="44" t="s">
        <v>57</v>
      </c>
      <c r="D111" s="45" t="s">
        <v>198</v>
      </c>
      <c r="E111" s="44" t="s">
        <v>54</v>
      </c>
      <c r="F111" s="46">
        <v>22.64</v>
      </c>
      <c r="G111" s="47">
        <v>79.400000000000006</v>
      </c>
      <c r="H111" s="47">
        <f t="shared" si="62"/>
        <v>95.81</v>
      </c>
      <c r="I111" s="47">
        <f t="shared" si="63"/>
        <v>2169.13</v>
      </c>
      <c r="J111" s="48">
        <f t="shared" si="61"/>
        <v>3.3841172194189694E-3</v>
      </c>
      <c r="K111" s="49">
        <f t="shared" si="64"/>
        <v>0</v>
      </c>
      <c r="L111" s="47">
        <f t="shared" si="65"/>
        <v>0</v>
      </c>
      <c r="M111" s="50">
        <f t="shared" si="66"/>
        <v>0</v>
      </c>
      <c r="N111" s="49">
        <f t="shared" si="67"/>
        <v>22.64</v>
      </c>
      <c r="O111" s="47">
        <f t="shared" si="68"/>
        <v>2169.13</v>
      </c>
      <c r="P111" s="50">
        <f t="shared" si="69"/>
        <v>1</v>
      </c>
      <c r="Q111" s="48"/>
      <c r="R111" s="56"/>
      <c r="S111" s="70"/>
      <c r="T111" s="53"/>
      <c r="U111" s="54"/>
      <c r="V111" s="55"/>
      <c r="W111" s="54"/>
      <c r="X111" s="55"/>
    </row>
    <row r="112" spans="1:24 16329:16330" ht="25.5" customHeight="1" x14ac:dyDescent="0.2">
      <c r="A112" s="44" t="s">
        <v>301</v>
      </c>
      <c r="B112" s="44" t="s">
        <v>200</v>
      </c>
      <c r="C112" s="44" t="s">
        <v>65</v>
      </c>
      <c r="D112" s="45" t="s">
        <v>201</v>
      </c>
      <c r="E112" s="44" t="s">
        <v>83</v>
      </c>
      <c r="F112" s="46">
        <v>4.53</v>
      </c>
      <c r="G112" s="47">
        <v>1018.54</v>
      </c>
      <c r="H112" s="47">
        <f t="shared" si="62"/>
        <v>1229.17</v>
      </c>
      <c r="I112" s="47">
        <f t="shared" si="63"/>
        <v>5568.14</v>
      </c>
      <c r="J112" s="48">
        <f t="shared" si="61"/>
        <v>8.687002832534492E-3</v>
      </c>
      <c r="K112" s="49">
        <f t="shared" si="64"/>
        <v>0</v>
      </c>
      <c r="L112" s="47">
        <f t="shared" si="65"/>
        <v>0</v>
      </c>
      <c r="M112" s="50">
        <f t="shared" si="66"/>
        <v>0</v>
      </c>
      <c r="N112" s="49">
        <f t="shared" si="67"/>
        <v>4.53</v>
      </c>
      <c r="O112" s="47">
        <f t="shared" si="68"/>
        <v>5568.14</v>
      </c>
      <c r="P112" s="50">
        <f t="shared" si="69"/>
        <v>1</v>
      </c>
      <c r="Q112" s="48"/>
      <c r="R112" s="56"/>
      <c r="S112" s="70"/>
      <c r="T112" s="53"/>
      <c r="U112" s="54"/>
      <c r="V112" s="55"/>
      <c r="W112" s="54"/>
      <c r="X112" s="55"/>
    </row>
    <row r="113" spans="1:24 16329:16330" ht="25.5" customHeight="1" x14ac:dyDescent="0.2">
      <c r="A113" s="44" t="s">
        <v>302</v>
      </c>
      <c r="B113" s="44" t="s">
        <v>205</v>
      </c>
      <c r="C113" s="44" t="s">
        <v>65</v>
      </c>
      <c r="D113" s="45" t="s">
        <v>206</v>
      </c>
      <c r="E113" s="44" t="s">
        <v>83</v>
      </c>
      <c r="F113" s="46">
        <v>36.24</v>
      </c>
      <c r="G113" s="47">
        <v>71.150000000000006</v>
      </c>
      <c r="H113" s="47">
        <f t="shared" si="62"/>
        <v>85.86</v>
      </c>
      <c r="I113" s="47">
        <f t="shared" si="63"/>
        <v>3111.56</v>
      </c>
      <c r="J113" s="48">
        <f t="shared" si="61"/>
        <v>4.8544272474472664E-3</v>
      </c>
      <c r="K113" s="49">
        <f t="shared" si="64"/>
        <v>0</v>
      </c>
      <c r="L113" s="47">
        <f t="shared" si="65"/>
        <v>0</v>
      </c>
      <c r="M113" s="50">
        <f t="shared" si="66"/>
        <v>0</v>
      </c>
      <c r="N113" s="49">
        <f t="shared" si="67"/>
        <v>36.24</v>
      </c>
      <c r="O113" s="47">
        <f t="shared" si="68"/>
        <v>3111.56</v>
      </c>
      <c r="P113" s="50">
        <f t="shared" si="69"/>
        <v>1</v>
      </c>
      <c r="Q113" s="48"/>
      <c r="R113" s="56"/>
      <c r="S113" s="70"/>
      <c r="T113" s="53"/>
      <c r="U113" s="54"/>
      <c r="V113" s="55"/>
      <c r="W113" s="54"/>
      <c r="X113" s="55"/>
    </row>
    <row r="114" spans="1:24 16329:16330" ht="39" customHeight="1" x14ac:dyDescent="0.2">
      <c r="A114" s="44" t="s">
        <v>303</v>
      </c>
      <c r="B114" s="44" t="s">
        <v>208</v>
      </c>
      <c r="C114" s="44" t="s">
        <v>65</v>
      </c>
      <c r="D114" s="45" t="s">
        <v>209</v>
      </c>
      <c r="E114" s="44" t="s">
        <v>54</v>
      </c>
      <c r="F114" s="46">
        <v>86.29</v>
      </c>
      <c r="G114" s="47">
        <v>2.94</v>
      </c>
      <c r="H114" s="47">
        <f t="shared" si="62"/>
        <v>3.54</v>
      </c>
      <c r="I114" s="47">
        <f t="shared" si="63"/>
        <v>305.45999999999998</v>
      </c>
      <c r="J114" s="48">
        <f t="shared" si="61"/>
        <v>4.7655624413645947E-4</v>
      </c>
      <c r="K114" s="49">
        <f t="shared" si="64"/>
        <v>0</v>
      </c>
      <c r="L114" s="47">
        <f t="shared" si="65"/>
        <v>0</v>
      </c>
      <c r="M114" s="50">
        <f t="shared" si="66"/>
        <v>0</v>
      </c>
      <c r="N114" s="49">
        <f t="shared" si="67"/>
        <v>86.29</v>
      </c>
      <c r="O114" s="47">
        <f t="shared" si="68"/>
        <v>305.45999999999998</v>
      </c>
      <c r="P114" s="50">
        <f t="shared" si="69"/>
        <v>1</v>
      </c>
      <c r="Q114" s="48"/>
      <c r="R114" s="56"/>
      <c r="S114" s="70"/>
      <c r="T114" s="53"/>
      <c r="U114" s="54"/>
      <c r="V114" s="55"/>
      <c r="W114" s="54"/>
      <c r="X114" s="55"/>
    </row>
    <row r="115" spans="1:24 16329:16330" ht="25.5" customHeight="1" x14ac:dyDescent="0.2">
      <c r="A115" s="44" t="s">
        <v>304</v>
      </c>
      <c r="B115" s="44" t="s">
        <v>211</v>
      </c>
      <c r="C115" s="44" t="s">
        <v>65</v>
      </c>
      <c r="D115" s="45" t="s">
        <v>212</v>
      </c>
      <c r="E115" s="44" t="s">
        <v>54</v>
      </c>
      <c r="F115" s="46">
        <v>86.29</v>
      </c>
      <c r="G115" s="47">
        <v>1.84</v>
      </c>
      <c r="H115" s="47">
        <f t="shared" si="62"/>
        <v>2.2200000000000002</v>
      </c>
      <c r="I115" s="47">
        <f t="shared" si="63"/>
        <v>191.56</v>
      </c>
      <c r="J115" s="48">
        <f t="shared" si="61"/>
        <v>2.9885783450134284E-4</v>
      </c>
      <c r="K115" s="49">
        <f t="shared" si="64"/>
        <v>0</v>
      </c>
      <c r="L115" s="47">
        <f t="shared" si="65"/>
        <v>0</v>
      </c>
      <c r="M115" s="50">
        <f t="shared" si="66"/>
        <v>0</v>
      </c>
      <c r="N115" s="49">
        <f t="shared" si="67"/>
        <v>86.29</v>
      </c>
      <c r="O115" s="47">
        <f t="shared" si="68"/>
        <v>191.56</v>
      </c>
      <c r="P115" s="50">
        <f t="shared" si="69"/>
        <v>1</v>
      </c>
      <c r="Q115" s="48"/>
      <c r="R115" s="56"/>
      <c r="S115" s="70"/>
      <c r="T115" s="53"/>
      <c r="U115" s="54"/>
      <c r="V115" s="55"/>
      <c r="W115" s="54"/>
      <c r="X115" s="55"/>
    </row>
    <row r="116" spans="1:24 16329:16330" ht="25.5" customHeight="1" x14ac:dyDescent="0.2">
      <c r="A116" s="44" t="s">
        <v>305</v>
      </c>
      <c r="B116" s="44" t="s">
        <v>306</v>
      </c>
      <c r="C116" s="44" t="s">
        <v>57</v>
      </c>
      <c r="D116" s="45" t="s">
        <v>307</v>
      </c>
      <c r="E116" s="44" t="s">
        <v>59</v>
      </c>
      <c r="F116" s="46">
        <v>360</v>
      </c>
      <c r="G116" s="47">
        <v>0.78</v>
      </c>
      <c r="H116" s="47">
        <f t="shared" si="62"/>
        <v>0.94</v>
      </c>
      <c r="I116" s="47">
        <f t="shared" si="63"/>
        <v>338.4</v>
      </c>
      <c r="J116" s="48">
        <f t="shared" si="61"/>
        <v>5.2794681141811657E-4</v>
      </c>
      <c r="K116" s="49">
        <f t="shared" si="64"/>
        <v>0</v>
      </c>
      <c r="L116" s="47">
        <f t="shared" si="65"/>
        <v>0</v>
      </c>
      <c r="M116" s="50">
        <f t="shared" si="66"/>
        <v>0</v>
      </c>
      <c r="N116" s="49">
        <f t="shared" si="67"/>
        <v>360</v>
      </c>
      <c r="O116" s="47">
        <f t="shared" si="68"/>
        <v>338.4</v>
      </c>
      <c r="P116" s="50">
        <f t="shared" si="69"/>
        <v>1</v>
      </c>
      <c r="Q116" s="48"/>
      <c r="R116" s="56"/>
      <c r="S116" s="70"/>
      <c r="T116" s="53"/>
      <c r="U116" s="54"/>
      <c r="V116" s="55"/>
      <c r="W116" s="54"/>
      <c r="X116" s="55"/>
    </row>
    <row r="117" spans="1:24 16329:16330" ht="39" customHeight="1" x14ac:dyDescent="0.2">
      <c r="A117" s="44" t="s">
        <v>308</v>
      </c>
      <c r="B117" s="44" t="s">
        <v>309</v>
      </c>
      <c r="C117" s="44" t="s">
        <v>52</v>
      </c>
      <c r="D117" s="45" t="s">
        <v>310</v>
      </c>
      <c r="E117" s="44" t="s">
        <v>67</v>
      </c>
      <c r="F117" s="46">
        <v>104</v>
      </c>
      <c r="G117" s="47">
        <v>7.87</v>
      </c>
      <c r="H117" s="47">
        <f t="shared" si="62"/>
        <v>9.49</v>
      </c>
      <c r="I117" s="47">
        <f t="shared" si="63"/>
        <v>986.96</v>
      </c>
      <c r="J117" s="48">
        <f t="shared" si="61"/>
        <v>1.539782461575722E-3</v>
      </c>
      <c r="K117" s="49">
        <f t="shared" si="64"/>
        <v>0</v>
      </c>
      <c r="L117" s="47">
        <f t="shared" si="65"/>
        <v>0</v>
      </c>
      <c r="M117" s="50">
        <f t="shared" si="66"/>
        <v>0</v>
      </c>
      <c r="N117" s="49">
        <f t="shared" si="67"/>
        <v>104</v>
      </c>
      <c r="O117" s="47">
        <f t="shared" si="68"/>
        <v>986.96</v>
      </c>
      <c r="P117" s="50">
        <f t="shared" si="69"/>
        <v>1</v>
      </c>
      <c r="Q117" s="48"/>
      <c r="R117" s="56"/>
      <c r="S117" s="70"/>
      <c r="T117" s="53"/>
      <c r="U117" s="54"/>
      <c r="V117" s="55"/>
      <c r="W117" s="54"/>
      <c r="X117" s="55"/>
    </row>
    <row r="118" spans="1:24 16329:16330" ht="51.75" customHeight="1" x14ac:dyDescent="0.2">
      <c r="A118" s="44" t="s">
        <v>311</v>
      </c>
      <c r="B118" s="44" t="s">
        <v>312</v>
      </c>
      <c r="C118" s="44" t="s">
        <v>65</v>
      </c>
      <c r="D118" s="45" t="s">
        <v>313</v>
      </c>
      <c r="E118" s="44" t="s">
        <v>54</v>
      </c>
      <c r="F118" s="46">
        <v>86.29</v>
      </c>
      <c r="G118" s="47">
        <v>67</v>
      </c>
      <c r="H118" s="47">
        <f t="shared" si="62"/>
        <v>80.849999999999994</v>
      </c>
      <c r="I118" s="47">
        <f t="shared" si="63"/>
        <v>6976.54</v>
      </c>
      <c r="J118" s="48">
        <f t="shared" si="61"/>
        <v>1.0884285011025258E-2</v>
      </c>
      <c r="K118" s="49">
        <f t="shared" si="64"/>
        <v>0</v>
      </c>
      <c r="L118" s="47">
        <f t="shared" si="65"/>
        <v>0</v>
      </c>
      <c r="M118" s="50">
        <f t="shared" si="66"/>
        <v>0</v>
      </c>
      <c r="N118" s="49">
        <f t="shared" si="67"/>
        <v>86.29</v>
      </c>
      <c r="O118" s="47">
        <f t="shared" si="68"/>
        <v>6976.54</v>
      </c>
      <c r="P118" s="50">
        <f t="shared" si="69"/>
        <v>1</v>
      </c>
      <c r="Q118" s="48"/>
      <c r="R118" s="56"/>
      <c r="S118" s="70"/>
      <c r="T118" s="53"/>
      <c r="U118" s="54"/>
      <c r="V118" s="55"/>
      <c r="W118" s="54"/>
      <c r="X118" s="55"/>
    </row>
    <row r="119" spans="1:24 16329:16330" s="43" customFormat="1" ht="24" customHeight="1" x14ac:dyDescent="0.2">
      <c r="A119" s="59" t="s">
        <v>314</v>
      </c>
      <c r="B119" s="59"/>
      <c r="C119" s="59"/>
      <c r="D119" s="60" t="s">
        <v>315</v>
      </c>
      <c r="E119" s="61"/>
      <c r="F119" s="62"/>
      <c r="G119" s="63"/>
      <c r="H119" s="63"/>
      <c r="I119" s="66">
        <v>13171.29</v>
      </c>
      <c r="J119" s="65">
        <f t="shared" si="61"/>
        <v>2.0548878716794696E-2</v>
      </c>
      <c r="K119" s="65"/>
      <c r="L119" s="66">
        <f>SUM(L120:L125)</f>
        <v>0</v>
      </c>
      <c r="M119" s="65"/>
      <c r="N119" s="65"/>
      <c r="O119" s="66">
        <f>SUM(O120:O125)</f>
        <v>13171.29</v>
      </c>
      <c r="P119" s="65"/>
      <c r="Q119" s="65"/>
      <c r="R119" s="69"/>
      <c r="S119" s="69"/>
      <c r="T119" s="64"/>
      <c r="U119" s="69"/>
      <c r="V119" s="64"/>
      <c r="W119" s="69"/>
      <c r="X119" s="64"/>
      <c r="XDA119"/>
      <c r="XDB119"/>
    </row>
    <row r="120" spans="1:24 16329:16330" ht="64.5" customHeight="1" x14ac:dyDescent="0.2">
      <c r="A120" s="44" t="s">
        <v>316</v>
      </c>
      <c r="B120" s="44" t="s">
        <v>317</v>
      </c>
      <c r="C120" s="44" t="s">
        <v>65</v>
      </c>
      <c r="D120" s="45" t="s">
        <v>318</v>
      </c>
      <c r="E120" s="44" t="s">
        <v>54</v>
      </c>
      <c r="F120" s="46">
        <v>61.9</v>
      </c>
      <c r="G120" s="47">
        <v>79.72</v>
      </c>
      <c r="H120" s="47">
        <f t="shared" ref="H120:H125" si="70">TRUNC(G120 * (1 + 20.68 / 100), 2)</f>
        <v>96.2</v>
      </c>
      <c r="I120" s="47">
        <f t="shared" ref="I120:I125" si="71">TRUNC(F120 * H120, 2)</f>
        <v>5954.78</v>
      </c>
      <c r="J120" s="48">
        <f t="shared" si="61"/>
        <v>9.2902101468568914E-3</v>
      </c>
      <c r="K120" s="49">
        <f t="shared" ref="K120:K125" si="72">Q120+S120+U120+W120</f>
        <v>0</v>
      </c>
      <c r="L120" s="47">
        <f t="shared" ref="L120:L125" si="73">TRUNC(K120*H120,2)</f>
        <v>0</v>
      </c>
      <c r="M120" s="50">
        <f t="shared" ref="M120:M125" si="74">K120/F120</f>
        <v>0</v>
      </c>
      <c r="N120" s="49">
        <f t="shared" ref="N120:N125" si="75">F120-K120</f>
        <v>61.9</v>
      </c>
      <c r="O120" s="47">
        <f t="shared" ref="O120:O125" si="76">TRUNC(N120*H120,2)</f>
        <v>5954.78</v>
      </c>
      <c r="P120" s="50">
        <f t="shared" ref="P120:P125" si="77">N120/F120</f>
        <v>1</v>
      </c>
      <c r="Q120" s="48"/>
      <c r="R120" s="56"/>
      <c r="S120" s="70"/>
      <c r="T120" s="53"/>
      <c r="U120" s="54"/>
      <c r="V120" s="55"/>
      <c r="W120" s="54"/>
      <c r="X120" s="55"/>
    </row>
    <row r="121" spans="1:24 16329:16330" ht="25.5" customHeight="1" x14ac:dyDescent="0.2">
      <c r="A121" s="44" t="s">
        <v>319</v>
      </c>
      <c r="B121" s="44" t="s">
        <v>320</v>
      </c>
      <c r="C121" s="44" t="s">
        <v>52</v>
      </c>
      <c r="D121" s="45" t="s">
        <v>321</v>
      </c>
      <c r="E121" s="44" t="s">
        <v>322</v>
      </c>
      <c r="F121" s="46">
        <v>61.9</v>
      </c>
      <c r="G121" s="47">
        <v>20.2</v>
      </c>
      <c r="H121" s="47">
        <f t="shared" si="70"/>
        <v>24.37</v>
      </c>
      <c r="I121" s="47">
        <f t="shared" si="71"/>
        <v>1508.5</v>
      </c>
      <c r="J121" s="48">
        <f t="shared" si="61"/>
        <v>2.3534508422701798E-3</v>
      </c>
      <c r="K121" s="49">
        <f t="shared" si="72"/>
        <v>0</v>
      </c>
      <c r="L121" s="47">
        <f t="shared" si="73"/>
        <v>0</v>
      </c>
      <c r="M121" s="50">
        <f t="shared" si="74"/>
        <v>0</v>
      </c>
      <c r="N121" s="49">
        <f t="shared" si="75"/>
        <v>61.9</v>
      </c>
      <c r="O121" s="47">
        <f t="shared" si="76"/>
        <v>1508.5</v>
      </c>
      <c r="P121" s="50">
        <f t="shared" si="77"/>
        <v>1</v>
      </c>
      <c r="Q121" s="48"/>
      <c r="R121" s="56"/>
      <c r="S121" s="70"/>
      <c r="T121" s="53"/>
      <c r="U121" s="54"/>
      <c r="V121" s="55"/>
      <c r="W121" s="54"/>
      <c r="X121" s="55"/>
    </row>
    <row r="122" spans="1:24 16329:16330" ht="25.5" customHeight="1" x14ac:dyDescent="0.2">
      <c r="A122" s="44" t="s">
        <v>323</v>
      </c>
      <c r="B122" s="44" t="s">
        <v>324</v>
      </c>
      <c r="C122" s="44" t="s">
        <v>65</v>
      </c>
      <c r="D122" s="45" t="s">
        <v>325</v>
      </c>
      <c r="E122" s="44" t="s">
        <v>54</v>
      </c>
      <c r="F122" s="46">
        <v>95.08</v>
      </c>
      <c r="G122" s="47">
        <v>9.1999999999999993</v>
      </c>
      <c r="H122" s="47">
        <f t="shared" si="70"/>
        <v>11.1</v>
      </c>
      <c r="I122" s="47">
        <f t="shared" si="71"/>
        <v>1055.3800000000001</v>
      </c>
      <c r="J122" s="48">
        <f t="shared" si="61"/>
        <v>1.6465263174776949E-3</v>
      </c>
      <c r="K122" s="49">
        <f t="shared" si="72"/>
        <v>0</v>
      </c>
      <c r="L122" s="47">
        <f t="shared" si="73"/>
        <v>0</v>
      </c>
      <c r="M122" s="50">
        <f t="shared" si="74"/>
        <v>0</v>
      </c>
      <c r="N122" s="49">
        <f t="shared" si="75"/>
        <v>95.08</v>
      </c>
      <c r="O122" s="47">
        <f t="shared" si="76"/>
        <v>1055.3800000000001</v>
      </c>
      <c r="P122" s="50">
        <f t="shared" si="77"/>
        <v>1</v>
      </c>
      <c r="Q122" s="48"/>
      <c r="R122" s="56"/>
      <c r="S122" s="70"/>
      <c r="T122" s="53"/>
      <c r="U122" s="54"/>
      <c r="V122" s="55"/>
      <c r="W122" s="54"/>
      <c r="X122" s="55"/>
    </row>
    <row r="123" spans="1:24 16329:16330" ht="25.5" customHeight="1" x14ac:dyDescent="0.2">
      <c r="A123" s="44" t="s">
        <v>326</v>
      </c>
      <c r="B123" s="44" t="s">
        <v>327</v>
      </c>
      <c r="C123" s="44" t="s">
        <v>65</v>
      </c>
      <c r="D123" s="45" t="s">
        <v>328</v>
      </c>
      <c r="E123" s="44" t="s">
        <v>54</v>
      </c>
      <c r="F123" s="46">
        <v>95.08</v>
      </c>
      <c r="G123" s="47">
        <v>8.5399999999999991</v>
      </c>
      <c r="H123" s="47">
        <f t="shared" si="70"/>
        <v>10.3</v>
      </c>
      <c r="I123" s="47">
        <f t="shared" si="71"/>
        <v>979.32</v>
      </c>
      <c r="J123" s="48">
        <f t="shared" si="61"/>
        <v>1.5278630950295211E-3</v>
      </c>
      <c r="K123" s="49">
        <f t="shared" si="72"/>
        <v>0</v>
      </c>
      <c r="L123" s="47">
        <f t="shared" si="73"/>
        <v>0</v>
      </c>
      <c r="M123" s="50">
        <f t="shared" si="74"/>
        <v>0</v>
      </c>
      <c r="N123" s="49">
        <f t="shared" si="75"/>
        <v>95.08</v>
      </c>
      <c r="O123" s="47">
        <f t="shared" si="76"/>
        <v>979.32</v>
      </c>
      <c r="P123" s="50">
        <f t="shared" si="77"/>
        <v>1</v>
      </c>
      <c r="Q123" s="48"/>
      <c r="R123" s="56"/>
      <c r="S123" s="70"/>
      <c r="T123" s="53"/>
      <c r="U123" s="54"/>
      <c r="V123" s="55"/>
      <c r="W123" s="54"/>
      <c r="X123" s="55"/>
    </row>
    <row r="124" spans="1:24 16329:16330" ht="24" customHeight="1" x14ac:dyDescent="0.2">
      <c r="A124" s="44" t="s">
        <v>329</v>
      </c>
      <c r="B124" s="44" t="s">
        <v>330</v>
      </c>
      <c r="C124" s="44" t="s">
        <v>42</v>
      </c>
      <c r="D124" s="45" t="s">
        <v>331</v>
      </c>
      <c r="E124" s="44" t="s">
        <v>54</v>
      </c>
      <c r="F124" s="46">
        <v>13.28</v>
      </c>
      <c r="G124" s="47">
        <v>165.19</v>
      </c>
      <c r="H124" s="47">
        <f t="shared" si="70"/>
        <v>199.35</v>
      </c>
      <c r="I124" s="47">
        <f t="shared" si="71"/>
        <v>2647.36</v>
      </c>
      <c r="J124" s="48">
        <f t="shared" si="61"/>
        <v>4.1302165209097675E-3</v>
      </c>
      <c r="K124" s="49">
        <f t="shared" si="72"/>
        <v>0</v>
      </c>
      <c r="L124" s="47">
        <f t="shared" si="73"/>
        <v>0</v>
      </c>
      <c r="M124" s="50">
        <f t="shared" si="74"/>
        <v>0</v>
      </c>
      <c r="N124" s="49">
        <f t="shared" si="75"/>
        <v>13.28</v>
      </c>
      <c r="O124" s="47">
        <f t="shared" si="76"/>
        <v>2647.36</v>
      </c>
      <c r="P124" s="50">
        <f t="shared" si="77"/>
        <v>1</v>
      </c>
      <c r="Q124" s="48"/>
      <c r="R124" s="56"/>
      <c r="S124" s="70"/>
      <c r="T124" s="53"/>
      <c r="U124" s="54"/>
      <c r="V124" s="55"/>
      <c r="W124" s="54"/>
      <c r="X124" s="55"/>
    </row>
    <row r="125" spans="1:24 16329:16330" ht="25.5" customHeight="1" x14ac:dyDescent="0.2">
      <c r="A125" s="44" t="s">
        <v>332</v>
      </c>
      <c r="B125" s="44" t="s">
        <v>333</v>
      </c>
      <c r="C125" s="44" t="s">
        <v>57</v>
      </c>
      <c r="D125" s="45" t="s">
        <v>334</v>
      </c>
      <c r="E125" s="44" t="s">
        <v>87</v>
      </c>
      <c r="F125" s="46">
        <v>134.63999999999999</v>
      </c>
      <c r="G125" s="47">
        <v>6.32</v>
      </c>
      <c r="H125" s="47">
        <f t="shared" si="70"/>
        <v>7.62</v>
      </c>
      <c r="I125" s="47">
        <f t="shared" si="71"/>
        <v>1025.95</v>
      </c>
      <c r="J125" s="48">
        <f t="shared" si="61"/>
        <v>1.6006117942506406E-3</v>
      </c>
      <c r="K125" s="49">
        <f t="shared" si="72"/>
        <v>0</v>
      </c>
      <c r="L125" s="47">
        <f t="shared" si="73"/>
        <v>0</v>
      </c>
      <c r="M125" s="50">
        <f t="shared" si="74"/>
        <v>0</v>
      </c>
      <c r="N125" s="49">
        <f t="shared" si="75"/>
        <v>134.63999999999999</v>
      </c>
      <c r="O125" s="47">
        <f t="shared" si="76"/>
        <v>1025.95</v>
      </c>
      <c r="P125" s="50">
        <f t="shared" si="77"/>
        <v>1</v>
      </c>
      <c r="Q125" s="48"/>
      <c r="R125" s="56"/>
      <c r="S125" s="70"/>
      <c r="T125" s="53"/>
      <c r="U125" s="54"/>
      <c r="V125" s="55"/>
      <c r="W125" s="54"/>
      <c r="X125" s="55"/>
    </row>
    <row r="126" spans="1:24 16329:16330" s="43" customFormat="1" ht="24" customHeight="1" x14ac:dyDescent="0.2">
      <c r="A126" s="59" t="s">
        <v>335</v>
      </c>
      <c r="B126" s="59"/>
      <c r="C126" s="59"/>
      <c r="D126" s="60" t="s">
        <v>336</v>
      </c>
      <c r="E126" s="61"/>
      <c r="F126" s="62"/>
      <c r="G126" s="63"/>
      <c r="H126" s="63"/>
      <c r="I126" s="66">
        <v>35936.44</v>
      </c>
      <c r="J126" s="65">
        <f t="shared" si="61"/>
        <v>5.6065392765125482E-2</v>
      </c>
      <c r="K126" s="67"/>
      <c r="L126" s="66">
        <f>SUM(L127:L134)</f>
        <v>0</v>
      </c>
      <c r="M126" s="88"/>
      <c r="N126" s="67"/>
      <c r="O126" s="66">
        <f>SUM(O127:O134)</f>
        <v>35936.44</v>
      </c>
      <c r="P126" s="88"/>
      <c r="Q126" s="65"/>
      <c r="R126" s="69"/>
      <c r="S126" s="72"/>
      <c r="T126" s="64"/>
      <c r="U126" s="74"/>
      <c r="V126" s="89"/>
      <c r="W126" s="74"/>
      <c r="X126" s="89"/>
      <c r="XDA126"/>
      <c r="XDB126"/>
    </row>
    <row r="127" spans="1:24 16329:16330" ht="25.5" customHeight="1" x14ac:dyDescent="0.2">
      <c r="A127" s="44" t="s">
        <v>337</v>
      </c>
      <c r="B127" s="44" t="s">
        <v>338</v>
      </c>
      <c r="C127" s="44" t="s">
        <v>65</v>
      </c>
      <c r="D127" s="45" t="s">
        <v>339</v>
      </c>
      <c r="E127" s="44" t="s">
        <v>54</v>
      </c>
      <c r="F127" s="46">
        <v>86.29</v>
      </c>
      <c r="G127" s="47">
        <v>1.74</v>
      </c>
      <c r="H127" s="47">
        <f t="shared" ref="H127:H134" si="78">TRUNC(G127 * (1 + 20.68 / 100), 2)</f>
        <v>2.09</v>
      </c>
      <c r="I127" s="47">
        <f t="shared" ref="I127:I134" si="79">TRUNC(F127 * H127, 2)</f>
        <v>180.34</v>
      </c>
      <c r="J127" s="48">
        <f t="shared" si="61"/>
        <v>2.8135321504474923E-4</v>
      </c>
      <c r="K127" s="49">
        <f t="shared" ref="K127:K134" si="80">Q127+S127+U127+W127</f>
        <v>0</v>
      </c>
      <c r="L127" s="47">
        <f t="shared" ref="L127:L134" si="81">TRUNC(K127*H127,2)</f>
        <v>0</v>
      </c>
      <c r="M127" s="50">
        <f t="shared" ref="M127:M134" si="82">K127/F127</f>
        <v>0</v>
      </c>
      <c r="N127" s="49">
        <f t="shared" ref="N127:N134" si="83">F127-K127</f>
        <v>86.29</v>
      </c>
      <c r="O127" s="47">
        <f t="shared" ref="O127:O134" si="84">TRUNC(N127*H127,2)</f>
        <v>180.34</v>
      </c>
      <c r="P127" s="50">
        <f t="shared" ref="P127:P134" si="85">N127/F127</f>
        <v>1</v>
      </c>
      <c r="Q127" s="48"/>
      <c r="R127" s="56"/>
      <c r="S127" s="70"/>
      <c r="T127" s="53"/>
      <c r="U127" s="54"/>
      <c r="V127" s="55"/>
      <c r="W127" s="54"/>
      <c r="X127" s="55"/>
    </row>
    <row r="128" spans="1:24 16329:16330" ht="25.5" customHeight="1" x14ac:dyDescent="0.2">
      <c r="A128" s="44" t="s">
        <v>340</v>
      </c>
      <c r="B128" s="44" t="s">
        <v>341</v>
      </c>
      <c r="C128" s="44" t="s">
        <v>52</v>
      </c>
      <c r="D128" s="45" t="s">
        <v>342</v>
      </c>
      <c r="E128" s="44" t="s">
        <v>322</v>
      </c>
      <c r="F128" s="46">
        <v>86.29</v>
      </c>
      <c r="G128" s="47">
        <v>104.78</v>
      </c>
      <c r="H128" s="47">
        <f t="shared" si="78"/>
        <v>126.44</v>
      </c>
      <c r="I128" s="47">
        <f t="shared" si="79"/>
        <v>10910.5</v>
      </c>
      <c r="J128" s="48">
        <f t="shared" si="61"/>
        <v>1.7021760301351541E-2</v>
      </c>
      <c r="K128" s="49">
        <f t="shared" si="80"/>
        <v>0</v>
      </c>
      <c r="L128" s="47">
        <f t="shared" si="81"/>
        <v>0</v>
      </c>
      <c r="M128" s="50">
        <f t="shared" si="82"/>
        <v>0</v>
      </c>
      <c r="N128" s="49">
        <f t="shared" si="83"/>
        <v>86.29</v>
      </c>
      <c r="O128" s="47">
        <f t="shared" si="84"/>
        <v>10910.5</v>
      </c>
      <c r="P128" s="50">
        <f t="shared" si="85"/>
        <v>1</v>
      </c>
      <c r="Q128" s="48"/>
      <c r="R128" s="56"/>
      <c r="S128" s="70"/>
      <c r="T128" s="53"/>
      <c r="U128" s="54"/>
      <c r="V128" s="55"/>
      <c r="W128" s="54"/>
      <c r="X128" s="55"/>
    </row>
    <row r="129" spans="1:24 16329:16330" ht="25.5" customHeight="1" x14ac:dyDescent="0.2">
      <c r="A129" s="44" t="s">
        <v>343</v>
      </c>
      <c r="B129" s="44" t="s">
        <v>344</v>
      </c>
      <c r="C129" s="44" t="s">
        <v>57</v>
      </c>
      <c r="D129" s="45" t="s">
        <v>345</v>
      </c>
      <c r="E129" s="44" t="s">
        <v>54</v>
      </c>
      <c r="F129" s="46">
        <v>86.29</v>
      </c>
      <c r="G129" s="47">
        <v>8.18</v>
      </c>
      <c r="H129" s="47">
        <f t="shared" si="78"/>
        <v>9.8699999999999992</v>
      </c>
      <c r="I129" s="47">
        <f t="shared" si="79"/>
        <v>851.68</v>
      </c>
      <c r="J129" s="48">
        <f t="shared" si="61"/>
        <v>1.328728547129378E-3</v>
      </c>
      <c r="K129" s="49">
        <f t="shared" si="80"/>
        <v>0</v>
      </c>
      <c r="L129" s="47">
        <f t="shared" si="81"/>
        <v>0</v>
      </c>
      <c r="M129" s="50">
        <f t="shared" si="82"/>
        <v>0</v>
      </c>
      <c r="N129" s="49">
        <f t="shared" si="83"/>
        <v>86.29</v>
      </c>
      <c r="O129" s="47">
        <f t="shared" si="84"/>
        <v>851.68</v>
      </c>
      <c r="P129" s="50">
        <f t="shared" si="85"/>
        <v>1</v>
      </c>
      <c r="Q129" s="48"/>
      <c r="R129" s="56"/>
      <c r="S129" s="70"/>
      <c r="T129" s="53"/>
      <c r="U129" s="54"/>
      <c r="V129" s="55"/>
      <c r="W129" s="54"/>
      <c r="X129" s="55"/>
    </row>
    <row r="130" spans="1:24 16329:16330" ht="39" customHeight="1" x14ac:dyDescent="0.2">
      <c r="A130" s="44" t="s">
        <v>346</v>
      </c>
      <c r="B130" s="44" t="s">
        <v>347</v>
      </c>
      <c r="C130" s="44" t="s">
        <v>65</v>
      </c>
      <c r="D130" s="45" t="s">
        <v>348</v>
      </c>
      <c r="E130" s="44" t="s">
        <v>67</v>
      </c>
      <c r="F130" s="46">
        <v>30</v>
      </c>
      <c r="G130" s="47">
        <v>59.31</v>
      </c>
      <c r="H130" s="47">
        <f t="shared" si="78"/>
        <v>71.569999999999993</v>
      </c>
      <c r="I130" s="47">
        <f t="shared" si="79"/>
        <v>2147.1</v>
      </c>
      <c r="J130" s="48">
        <f t="shared" si="61"/>
        <v>3.3497476323754083E-3</v>
      </c>
      <c r="K130" s="49">
        <f t="shared" si="80"/>
        <v>0</v>
      </c>
      <c r="L130" s="47">
        <f t="shared" si="81"/>
        <v>0</v>
      </c>
      <c r="M130" s="50">
        <f t="shared" si="82"/>
        <v>0</v>
      </c>
      <c r="N130" s="49">
        <f t="shared" si="83"/>
        <v>30</v>
      </c>
      <c r="O130" s="47">
        <f t="shared" si="84"/>
        <v>2147.1</v>
      </c>
      <c r="P130" s="50">
        <f t="shared" si="85"/>
        <v>1</v>
      </c>
      <c r="Q130" s="48"/>
      <c r="R130" s="56"/>
      <c r="S130" s="70"/>
      <c r="T130" s="53"/>
      <c r="U130" s="54"/>
      <c r="V130" s="55"/>
      <c r="W130" s="54"/>
      <c r="X130" s="55"/>
    </row>
    <row r="131" spans="1:24 16329:16330" ht="25.5" customHeight="1" x14ac:dyDescent="0.2">
      <c r="A131" s="44" t="s">
        <v>349</v>
      </c>
      <c r="B131" s="44" t="s">
        <v>350</v>
      </c>
      <c r="C131" s="44" t="s">
        <v>52</v>
      </c>
      <c r="D131" s="45" t="s">
        <v>351</v>
      </c>
      <c r="E131" s="44" t="s">
        <v>322</v>
      </c>
      <c r="F131" s="46">
        <v>93.62</v>
      </c>
      <c r="G131" s="47">
        <v>147.59</v>
      </c>
      <c r="H131" s="47">
        <f t="shared" si="78"/>
        <v>178.11</v>
      </c>
      <c r="I131" s="47">
        <f t="shared" si="79"/>
        <v>16674.650000000001</v>
      </c>
      <c r="J131" s="48">
        <f t="shared" si="61"/>
        <v>2.6014563531362583E-2</v>
      </c>
      <c r="K131" s="49">
        <f t="shared" si="80"/>
        <v>0</v>
      </c>
      <c r="L131" s="47">
        <f t="shared" si="81"/>
        <v>0</v>
      </c>
      <c r="M131" s="50">
        <f t="shared" si="82"/>
        <v>0</v>
      </c>
      <c r="N131" s="49">
        <f t="shared" si="83"/>
        <v>93.62</v>
      </c>
      <c r="O131" s="47">
        <f t="shared" si="84"/>
        <v>16674.650000000001</v>
      </c>
      <c r="P131" s="50">
        <f t="shared" si="85"/>
        <v>1</v>
      </c>
      <c r="Q131" s="48"/>
      <c r="R131" s="56"/>
      <c r="S131" s="70"/>
      <c r="T131" s="53"/>
      <c r="U131" s="54"/>
      <c r="V131" s="55"/>
      <c r="W131" s="54"/>
      <c r="X131" s="55"/>
    </row>
    <row r="132" spans="1:24 16329:16330" ht="25.5" customHeight="1" x14ac:dyDescent="0.2">
      <c r="A132" s="44" t="s">
        <v>352</v>
      </c>
      <c r="B132" s="44" t="s">
        <v>353</v>
      </c>
      <c r="C132" s="44" t="s">
        <v>65</v>
      </c>
      <c r="D132" s="45" t="s">
        <v>354</v>
      </c>
      <c r="E132" s="44" t="s">
        <v>67</v>
      </c>
      <c r="F132" s="46">
        <v>9</v>
      </c>
      <c r="G132" s="47">
        <v>81.319999999999993</v>
      </c>
      <c r="H132" s="47">
        <f t="shared" si="78"/>
        <v>98.13</v>
      </c>
      <c r="I132" s="47">
        <f t="shared" si="79"/>
        <v>883.17</v>
      </c>
      <c r="J132" s="48">
        <f t="shared" si="61"/>
        <v>1.3778569309696751E-3</v>
      </c>
      <c r="K132" s="49">
        <f t="shared" si="80"/>
        <v>0</v>
      </c>
      <c r="L132" s="47">
        <f t="shared" si="81"/>
        <v>0</v>
      </c>
      <c r="M132" s="50">
        <f t="shared" si="82"/>
        <v>0</v>
      </c>
      <c r="N132" s="49">
        <f t="shared" si="83"/>
        <v>9</v>
      </c>
      <c r="O132" s="47">
        <f t="shared" si="84"/>
        <v>883.17</v>
      </c>
      <c r="P132" s="50">
        <f t="shared" si="85"/>
        <v>1</v>
      </c>
      <c r="Q132" s="48"/>
      <c r="R132" s="56"/>
      <c r="S132" s="70"/>
      <c r="T132" s="53"/>
      <c r="U132" s="54"/>
      <c r="V132" s="55"/>
      <c r="W132" s="54"/>
      <c r="X132" s="55"/>
    </row>
    <row r="133" spans="1:24 16329:16330" ht="25.5" customHeight="1" x14ac:dyDescent="0.2">
      <c r="A133" s="44" t="s">
        <v>355</v>
      </c>
      <c r="B133" s="44" t="s">
        <v>356</v>
      </c>
      <c r="C133" s="44" t="s">
        <v>52</v>
      </c>
      <c r="D133" s="45" t="s">
        <v>357</v>
      </c>
      <c r="E133" s="44" t="s">
        <v>67</v>
      </c>
      <c r="F133" s="46">
        <v>80.45</v>
      </c>
      <c r="G133" s="47">
        <v>41.91</v>
      </c>
      <c r="H133" s="47">
        <f t="shared" si="78"/>
        <v>50.57</v>
      </c>
      <c r="I133" s="47">
        <f t="shared" si="79"/>
        <v>4068.35</v>
      </c>
      <c r="J133" s="48">
        <f t="shared" ref="J133:J164" si="86">I133 / 640973.66</f>
        <v>6.3471406921775846E-3</v>
      </c>
      <c r="K133" s="49">
        <f t="shared" si="80"/>
        <v>0</v>
      </c>
      <c r="L133" s="47">
        <f t="shared" si="81"/>
        <v>0</v>
      </c>
      <c r="M133" s="50">
        <f t="shared" si="82"/>
        <v>0</v>
      </c>
      <c r="N133" s="49">
        <f t="shared" si="83"/>
        <v>80.45</v>
      </c>
      <c r="O133" s="47">
        <f t="shared" si="84"/>
        <v>4068.35</v>
      </c>
      <c r="P133" s="50">
        <f t="shared" si="85"/>
        <v>1</v>
      </c>
      <c r="Q133" s="48"/>
      <c r="R133" s="56"/>
      <c r="S133" s="70"/>
      <c r="T133" s="53"/>
      <c r="U133" s="54"/>
      <c r="V133" s="55"/>
      <c r="W133" s="54"/>
      <c r="X133" s="55"/>
    </row>
    <row r="134" spans="1:24 16329:16330" ht="25.5" customHeight="1" x14ac:dyDescent="0.2">
      <c r="A134" s="44" t="s">
        <v>358</v>
      </c>
      <c r="B134" s="44" t="s">
        <v>359</v>
      </c>
      <c r="C134" s="44" t="s">
        <v>52</v>
      </c>
      <c r="D134" s="45" t="s">
        <v>360</v>
      </c>
      <c r="E134" s="44" t="s">
        <v>67</v>
      </c>
      <c r="F134" s="46">
        <v>3</v>
      </c>
      <c r="G134" s="47">
        <v>60.95</v>
      </c>
      <c r="H134" s="47">
        <f t="shared" si="78"/>
        <v>73.55</v>
      </c>
      <c r="I134" s="47">
        <f t="shared" si="79"/>
        <v>220.65</v>
      </c>
      <c r="J134" s="48">
        <f t="shared" si="86"/>
        <v>3.4424191471456094E-4</v>
      </c>
      <c r="K134" s="49">
        <f t="shared" si="80"/>
        <v>0</v>
      </c>
      <c r="L134" s="47">
        <f t="shared" si="81"/>
        <v>0</v>
      </c>
      <c r="M134" s="50">
        <f t="shared" si="82"/>
        <v>0</v>
      </c>
      <c r="N134" s="49">
        <f t="shared" si="83"/>
        <v>3</v>
      </c>
      <c r="O134" s="47">
        <f t="shared" si="84"/>
        <v>220.65</v>
      </c>
      <c r="P134" s="50">
        <f t="shared" si="85"/>
        <v>1</v>
      </c>
      <c r="Q134" s="48"/>
      <c r="R134" s="56"/>
      <c r="S134" s="70"/>
      <c r="T134" s="53"/>
      <c r="U134" s="54"/>
      <c r="V134" s="55"/>
      <c r="W134" s="54"/>
      <c r="X134" s="55"/>
    </row>
    <row r="135" spans="1:24 16329:16330" s="43" customFormat="1" ht="24" customHeight="1" x14ac:dyDescent="0.2">
      <c r="A135" s="59" t="s">
        <v>361</v>
      </c>
      <c r="B135" s="59"/>
      <c r="C135" s="59"/>
      <c r="D135" s="60" t="s">
        <v>362</v>
      </c>
      <c r="E135" s="61"/>
      <c r="F135" s="62"/>
      <c r="G135" s="63"/>
      <c r="H135" s="63"/>
      <c r="I135" s="66">
        <v>15889.05</v>
      </c>
      <c r="J135" s="65">
        <f t="shared" si="86"/>
        <v>2.4788928144098773E-2</v>
      </c>
      <c r="K135" s="65"/>
      <c r="L135" s="66">
        <f>SUM(L136:L140)</f>
        <v>0</v>
      </c>
      <c r="M135" s="65"/>
      <c r="N135" s="65"/>
      <c r="O135" s="66">
        <f>SUM(O136:O140)</f>
        <v>15889.050000000001</v>
      </c>
      <c r="P135" s="65"/>
      <c r="Q135" s="65"/>
      <c r="R135" s="69"/>
      <c r="S135" s="69"/>
      <c r="T135" s="64"/>
      <c r="U135" s="69"/>
      <c r="V135" s="64"/>
      <c r="W135" s="69"/>
      <c r="X135" s="64"/>
      <c r="XDA135"/>
      <c r="XDB135"/>
    </row>
    <row r="136" spans="1:24 16329:16330" ht="51.75" customHeight="1" x14ac:dyDescent="0.2">
      <c r="A136" s="44" t="s">
        <v>363</v>
      </c>
      <c r="B136" s="44" t="s">
        <v>364</v>
      </c>
      <c r="C136" s="44" t="s">
        <v>52</v>
      </c>
      <c r="D136" s="45" t="s">
        <v>365</v>
      </c>
      <c r="E136" s="44" t="s">
        <v>322</v>
      </c>
      <c r="F136" s="46">
        <v>86.29</v>
      </c>
      <c r="G136" s="47">
        <v>126.22</v>
      </c>
      <c r="H136" s="47">
        <f>TRUNC(G136 * (1 + 20.68 / 100), 2)</f>
        <v>152.32</v>
      </c>
      <c r="I136" s="47">
        <f>TRUNC(F136 * H136, 2)</f>
        <v>13143.69</v>
      </c>
      <c r="J136" s="48">
        <f t="shared" si="86"/>
        <v>2.050581922508329E-2</v>
      </c>
      <c r="K136" s="49">
        <f>Q136+S136+U136+W136</f>
        <v>0</v>
      </c>
      <c r="L136" s="47">
        <f>TRUNC(K136*H136,2)</f>
        <v>0</v>
      </c>
      <c r="M136" s="50">
        <f>K136/F136</f>
        <v>0</v>
      </c>
      <c r="N136" s="49">
        <f>F136-K136</f>
        <v>86.29</v>
      </c>
      <c r="O136" s="47">
        <f>TRUNC(N136*H136,2)</f>
        <v>13143.69</v>
      </c>
      <c r="P136" s="50">
        <f>N136/F136</f>
        <v>1</v>
      </c>
      <c r="Q136" s="48"/>
      <c r="R136" s="56"/>
      <c r="S136" s="70"/>
      <c r="T136" s="53"/>
      <c r="U136" s="54"/>
      <c r="V136" s="55"/>
      <c r="W136" s="54"/>
      <c r="X136" s="55"/>
    </row>
    <row r="137" spans="1:24 16329:16330" ht="25.5" customHeight="1" x14ac:dyDescent="0.2">
      <c r="A137" s="44" t="s">
        <v>366</v>
      </c>
      <c r="B137" s="44" t="s">
        <v>367</v>
      </c>
      <c r="C137" s="44" t="s">
        <v>52</v>
      </c>
      <c r="D137" s="45" t="s">
        <v>368</v>
      </c>
      <c r="E137" s="44" t="s">
        <v>54</v>
      </c>
      <c r="F137" s="46">
        <v>24</v>
      </c>
      <c r="G137" s="47">
        <v>59.73</v>
      </c>
      <c r="H137" s="47">
        <f>TRUNC(G137 * (1 + 20.68 / 100), 2)</f>
        <v>72.08</v>
      </c>
      <c r="I137" s="47">
        <f>TRUNC(F137 * H137, 2)</f>
        <v>1729.92</v>
      </c>
      <c r="J137" s="48">
        <f t="shared" si="86"/>
        <v>2.6988940543984288E-3</v>
      </c>
      <c r="K137" s="49">
        <f>Q137+S137+U137+W137</f>
        <v>0</v>
      </c>
      <c r="L137" s="47">
        <f>TRUNC(K137*H137,2)</f>
        <v>0</v>
      </c>
      <c r="M137" s="50">
        <f>K137/F137</f>
        <v>0</v>
      </c>
      <c r="N137" s="49">
        <f>F137-K137</f>
        <v>24</v>
      </c>
      <c r="O137" s="47">
        <f>TRUNC(N137*H137,2)</f>
        <v>1729.92</v>
      </c>
      <c r="P137" s="50">
        <f>N137/F137</f>
        <v>1</v>
      </c>
      <c r="Q137" s="48"/>
      <c r="R137" s="56"/>
      <c r="S137" s="70"/>
      <c r="T137" s="53"/>
      <c r="U137" s="54"/>
      <c r="V137" s="55"/>
      <c r="W137" s="54"/>
      <c r="X137" s="55"/>
    </row>
    <row r="138" spans="1:24 16329:16330" ht="39" customHeight="1" x14ac:dyDescent="0.2">
      <c r="A138" s="44" t="s">
        <v>369</v>
      </c>
      <c r="B138" s="44" t="s">
        <v>370</v>
      </c>
      <c r="C138" s="44" t="s">
        <v>57</v>
      </c>
      <c r="D138" s="45" t="s">
        <v>371</v>
      </c>
      <c r="E138" s="44" t="s">
        <v>54</v>
      </c>
      <c r="F138" s="46">
        <v>24</v>
      </c>
      <c r="G138" s="47">
        <v>18.920000000000002</v>
      </c>
      <c r="H138" s="47">
        <f>TRUNC(G138 * (1 + 20.68 / 100), 2)</f>
        <v>22.83</v>
      </c>
      <c r="I138" s="47">
        <f>TRUNC(F138 * H138, 2)</f>
        <v>547.91999999999996</v>
      </c>
      <c r="J138" s="48">
        <f t="shared" si="86"/>
        <v>8.5482451806209931E-4</v>
      </c>
      <c r="K138" s="49">
        <f>Q138+S138+U138+W138</f>
        <v>0</v>
      </c>
      <c r="L138" s="47">
        <f>TRUNC(K138*H138,2)</f>
        <v>0</v>
      </c>
      <c r="M138" s="50">
        <f>K138/F138</f>
        <v>0</v>
      </c>
      <c r="N138" s="49">
        <f>F138-K138</f>
        <v>24</v>
      </c>
      <c r="O138" s="47">
        <f>TRUNC(N138*H138,2)</f>
        <v>547.91999999999996</v>
      </c>
      <c r="P138" s="50">
        <f>N138/F138</f>
        <v>1</v>
      </c>
      <c r="Q138" s="48"/>
      <c r="R138" s="56"/>
      <c r="S138" s="70"/>
      <c r="T138" s="53"/>
      <c r="U138" s="54"/>
      <c r="V138" s="55"/>
      <c r="W138" s="54"/>
      <c r="X138" s="55"/>
    </row>
    <row r="139" spans="1:24 16329:16330" ht="25.5" customHeight="1" x14ac:dyDescent="0.2">
      <c r="A139" s="44" t="s">
        <v>372</v>
      </c>
      <c r="B139" s="44" t="s">
        <v>373</v>
      </c>
      <c r="C139" s="44" t="s">
        <v>65</v>
      </c>
      <c r="D139" s="45" t="s">
        <v>374</v>
      </c>
      <c r="E139" s="44" t="s">
        <v>54</v>
      </c>
      <c r="F139" s="46">
        <v>24</v>
      </c>
      <c r="G139" s="47">
        <v>3.99</v>
      </c>
      <c r="H139" s="47">
        <f>TRUNC(G139 * (1 + 20.68 / 100), 2)</f>
        <v>4.8099999999999996</v>
      </c>
      <c r="I139" s="47">
        <f>TRUNC(F139 * H139, 2)</f>
        <v>115.44</v>
      </c>
      <c r="J139" s="48">
        <f t="shared" si="86"/>
        <v>1.8010100446249225E-4</v>
      </c>
      <c r="K139" s="49">
        <f>Q139+S139+U139+W139</f>
        <v>0</v>
      </c>
      <c r="L139" s="47">
        <f>TRUNC(K139*H139,2)</f>
        <v>0</v>
      </c>
      <c r="M139" s="50">
        <f>K139/F139</f>
        <v>0</v>
      </c>
      <c r="N139" s="49">
        <f>F139-K139</f>
        <v>24</v>
      </c>
      <c r="O139" s="47">
        <f>TRUNC(N139*H139,2)</f>
        <v>115.44</v>
      </c>
      <c r="P139" s="50">
        <f>N139/F139</f>
        <v>1</v>
      </c>
      <c r="Q139" s="48"/>
      <c r="R139" s="56"/>
      <c r="S139" s="70"/>
      <c r="T139" s="53"/>
      <c r="U139" s="54"/>
      <c r="V139" s="55"/>
      <c r="W139" s="54"/>
      <c r="X139" s="55"/>
    </row>
    <row r="140" spans="1:24 16329:16330" ht="25.5" customHeight="1" x14ac:dyDescent="0.2">
      <c r="A140" s="44" t="s">
        <v>375</v>
      </c>
      <c r="B140" s="44" t="s">
        <v>376</v>
      </c>
      <c r="C140" s="44" t="s">
        <v>65</v>
      </c>
      <c r="D140" s="45" t="s">
        <v>377</v>
      </c>
      <c r="E140" s="44" t="s">
        <v>54</v>
      </c>
      <c r="F140" s="46">
        <v>24</v>
      </c>
      <c r="G140" s="47">
        <v>12.16</v>
      </c>
      <c r="H140" s="47">
        <f>TRUNC(G140 * (1 + 20.68 / 100), 2)</f>
        <v>14.67</v>
      </c>
      <c r="I140" s="47">
        <f>TRUNC(F140 * H140, 2)</f>
        <v>352.08</v>
      </c>
      <c r="J140" s="48">
        <f t="shared" si="86"/>
        <v>5.4928934209246601E-4</v>
      </c>
      <c r="K140" s="49">
        <f>Q140+S140+U140+W140</f>
        <v>0</v>
      </c>
      <c r="L140" s="47">
        <f>TRUNC(K140*H140,2)</f>
        <v>0</v>
      </c>
      <c r="M140" s="50">
        <f>K140/F140</f>
        <v>0</v>
      </c>
      <c r="N140" s="49">
        <f>F140-K140</f>
        <v>24</v>
      </c>
      <c r="O140" s="47">
        <f>TRUNC(N140*H140,2)</f>
        <v>352.08</v>
      </c>
      <c r="P140" s="50">
        <f>N140/F140</f>
        <v>1</v>
      </c>
      <c r="Q140" s="48"/>
      <c r="R140" s="56"/>
      <c r="S140" s="70"/>
      <c r="T140" s="53"/>
      <c r="U140" s="54"/>
      <c r="V140" s="55"/>
      <c r="W140" s="54"/>
      <c r="X140" s="55"/>
    </row>
    <row r="141" spans="1:24 16329:16330" s="43" customFormat="1" ht="24" customHeight="1" x14ac:dyDescent="0.2">
      <c r="A141" s="59" t="s">
        <v>378</v>
      </c>
      <c r="B141" s="59"/>
      <c r="C141" s="59"/>
      <c r="D141" s="60" t="s">
        <v>379</v>
      </c>
      <c r="E141" s="61"/>
      <c r="F141" s="62"/>
      <c r="G141" s="63"/>
      <c r="H141" s="63"/>
      <c r="I141" s="66">
        <v>24052.07</v>
      </c>
      <c r="J141" s="65">
        <f t="shared" si="86"/>
        <v>3.7524272058230911E-2</v>
      </c>
      <c r="K141" s="65"/>
      <c r="L141" s="66">
        <f>SUM(L142,L153,L162,L176)</f>
        <v>0</v>
      </c>
      <c r="M141" s="65"/>
      <c r="N141" s="65"/>
      <c r="O141" s="66">
        <f>SUM(O142,O153,O162,O176)</f>
        <v>24052.07</v>
      </c>
      <c r="P141" s="65"/>
      <c r="Q141" s="65"/>
      <c r="R141" s="69"/>
      <c r="S141" s="69"/>
      <c r="T141" s="64"/>
      <c r="U141" s="69"/>
      <c r="V141" s="64"/>
      <c r="W141" s="69"/>
      <c r="X141" s="64"/>
      <c r="XDA141"/>
      <c r="XDB141"/>
    </row>
    <row r="142" spans="1:24 16329:16330" s="43" customFormat="1" ht="24" customHeight="1" x14ac:dyDescent="0.2">
      <c r="A142" s="59" t="s">
        <v>380</v>
      </c>
      <c r="B142" s="59"/>
      <c r="C142" s="59"/>
      <c r="D142" s="60" t="s">
        <v>381</v>
      </c>
      <c r="E142" s="61"/>
      <c r="F142" s="62"/>
      <c r="G142" s="63"/>
      <c r="H142" s="63"/>
      <c r="I142" s="66">
        <v>4663.8</v>
      </c>
      <c r="J142" s="65">
        <f t="shared" si="86"/>
        <v>7.2761180233209578E-3</v>
      </c>
      <c r="K142" s="65"/>
      <c r="L142" s="66">
        <f>SUM(L143:L152)</f>
        <v>0</v>
      </c>
      <c r="M142" s="65"/>
      <c r="N142" s="65"/>
      <c r="O142" s="66">
        <f>SUM(O143:O152)</f>
        <v>4663.8</v>
      </c>
      <c r="P142" s="65"/>
      <c r="Q142" s="65"/>
      <c r="R142" s="69"/>
      <c r="S142" s="69"/>
      <c r="T142" s="64"/>
      <c r="U142" s="69"/>
      <c r="V142" s="64"/>
      <c r="W142" s="69"/>
      <c r="X142" s="64"/>
      <c r="XDA142"/>
      <c r="XDB142"/>
    </row>
    <row r="143" spans="1:24 16329:16330" ht="39" customHeight="1" x14ac:dyDescent="0.2">
      <c r="A143" s="44" t="s">
        <v>382</v>
      </c>
      <c r="B143" s="44" t="s">
        <v>383</v>
      </c>
      <c r="C143" s="44" t="s">
        <v>57</v>
      </c>
      <c r="D143" s="45" t="s">
        <v>384</v>
      </c>
      <c r="E143" s="44" t="s">
        <v>59</v>
      </c>
      <c r="F143" s="46">
        <v>1</v>
      </c>
      <c r="G143" s="47">
        <v>949.29</v>
      </c>
      <c r="H143" s="47">
        <f t="shared" ref="H143:H152" si="87">TRUNC(G143 * (1 + 20.68 / 100), 2)</f>
        <v>1145.5999999999999</v>
      </c>
      <c r="I143" s="47">
        <f t="shared" ref="I143:I152" si="88">TRUNC(F143 * H143, 2)</f>
        <v>1145.5999999999999</v>
      </c>
      <c r="J143" s="48">
        <f t="shared" si="86"/>
        <v>1.7872809313256334E-3</v>
      </c>
      <c r="K143" s="49">
        <f t="shared" ref="K143:K152" si="89">Q143+S143+U143+W143</f>
        <v>0</v>
      </c>
      <c r="L143" s="47">
        <f t="shared" ref="L143:L152" si="90">TRUNC(K143*H143,2)</f>
        <v>0</v>
      </c>
      <c r="M143" s="50">
        <f t="shared" ref="M143:M152" si="91">K143/F143</f>
        <v>0</v>
      </c>
      <c r="N143" s="49">
        <f t="shared" ref="N143:N152" si="92">F143-K143</f>
        <v>1</v>
      </c>
      <c r="O143" s="47">
        <f t="shared" ref="O143:O152" si="93">TRUNC(N143*H143,2)</f>
        <v>1145.5999999999999</v>
      </c>
      <c r="P143" s="50">
        <f t="shared" ref="P143:P152" si="94">N143/F143</f>
        <v>1</v>
      </c>
      <c r="Q143" s="48"/>
      <c r="R143" s="56"/>
      <c r="S143" s="70"/>
      <c r="T143" s="53"/>
      <c r="U143" s="54"/>
      <c r="V143" s="55"/>
      <c r="W143" s="54"/>
      <c r="X143" s="55"/>
    </row>
    <row r="144" spans="1:24 16329:16330" ht="25.5" customHeight="1" x14ac:dyDescent="0.2">
      <c r="A144" s="44" t="s">
        <v>385</v>
      </c>
      <c r="B144" s="44" t="s">
        <v>386</v>
      </c>
      <c r="C144" s="44" t="s">
        <v>65</v>
      </c>
      <c r="D144" s="45" t="s">
        <v>387</v>
      </c>
      <c r="E144" s="44" t="s">
        <v>44</v>
      </c>
      <c r="F144" s="46">
        <v>14</v>
      </c>
      <c r="G144" s="47">
        <v>7.47</v>
      </c>
      <c r="H144" s="47">
        <f t="shared" si="87"/>
        <v>9.01</v>
      </c>
      <c r="I144" s="47">
        <f t="shared" si="88"/>
        <v>126.14</v>
      </c>
      <c r="J144" s="48">
        <f t="shared" si="86"/>
        <v>1.9679435813321875E-4</v>
      </c>
      <c r="K144" s="49">
        <f t="shared" si="89"/>
        <v>0</v>
      </c>
      <c r="L144" s="47">
        <f t="shared" si="90"/>
        <v>0</v>
      </c>
      <c r="M144" s="50">
        <f t="shared" si="91"/>
        <v>0</v>
      </c>
      <c r="N144" s="49">
        <f t="shared" si="92"/>
        <v>14</v>
      </c>
      <c r="O144" s="47">
        <f t="shared" si="93"/>
        <v>126.14</v>
      </c>
      <c r="P144" s="50">
        <f t="shared" si="94"/>
        <v>1</v>
      </c>
      <c r="Q144" s="48"/>
      <c r="R144" s="56"/>
      <c r="S144" s="70"/>
      <c r="T144" s="53"/>
      <c r="U144" s="54"/>
      <c r="V144" s="55"/>
      <c r="W144" s="54"/>
      <c r="X144" s="55"/>
    </row>
    <row r="145" spans="1:24 16329:16330" ht="25.5" customHeight="1" x14ac:dyDescent="0.2">
      <c r="A145" s="44" t="s">
        <v>388</v>
      </c>
      <c r="B145" s="44" t="s">
        <v>389</v>
      </c>
      <c r="C145" s="44" t="s">
        <v>57</v>
      </c>
      <c r="D145" s="45" t="s">
        <v>390</v>
      </c>
      <c r="E145" s="44" t="s">
        <v>59</v>
      </c>
      <c r="F145" s="46">
        <v>4</v>
      </c>
      <c r="G145" s="47">
        <v>60.21</v>
      </c>
      <c r="H145" s="47">
        <f t="shared" si="87"/>
        <v>72.66</v>
      </c>
      <c r="I145" s="47">
        <f t="shared" si="88"/>
        <v>290.64</v>
      </c>
      <c r="J145" s="48">
        <f t="shared" si="86"/>
        <v>4.5343516923924764E-4</v>
      </c>
      <c r="K145" s="49">
        <f t="shared" si="89"/>
        <v>0</v>
      </c>
      <c r="L145" s="47">
        <f t="shared" si="90"/>
        <v>0</v>
      </c>
      <c r="M145" s="50">
        <f t="shared" si="91"/>
        <v>0</v>
      </c>
      <c r="N145" s="49">
        <f t="shared" si="92"/>
        <v>4</v>
      </c>
      <c r="O145" s="47">
        <f t="shared" si="93"/>
        <v>290.64</v>
      </c>
      <c r="P145" s="50">
        <f t="shared" si="94"/>
        <v>1</v>
      </c>
      <c r="Q145" s="48"/>
      <c r="R145" s="56"/>
      <c r="S145" s="70"/>
      <c r="T145" s="53"/>
      <c r="U145" s="54"/>
      <c r="V145" s="55"/>
      <c r="W145" s="54"/>
      <c r="X145" s="55"/>
    </row>
    <row r="146" spans="1:24 16329:16330" ht="25.5" customHeight="1" x14ac:dyDescent="0.2">
      <c r="A146" s="44" t="s">
        <v>391</v>
      </c>
      <c r="B146" s="44" t="s">
        <v>392</v>
      </c>
      <c r="C146" s="44" t="s">
        <v>65</v>
      </c>
      <c r="D146" s="45" t="s">
        <v>393</v>
      </c>
      <c r="E146" s="44" t="s">
        <v>44</v>
      </c>
      <c r="F146" s="46">
        <v>1</v>
      </c>
      <c r="G146" s="47">
        <v>52.27</v>
      </c>
      <c r="H146" s="47">
        <f t="shared" si="87"/>
        <v>63.07</v>
      </c>
      <c r="I146" s="47">
        <f t="shared" si="88"/>
        <v>63.07</v>
      </c>
      <c r="J146" s="48">
        <f t="shared" si="86"/>
        <v>9.8397179066609373E-5</v>
      </c>
      <c r="K146" s="49">
        <f t="shared" si="89"/>
        <v>0</v>
      </c>
      <c r="L146" s="47">
        <f t="shared" si="90"/>
        <v>0</v>
      </c>
      <c r="M146" s="50">
        <f t="shared" si="91"/>
        <v>0</v>
      </c>
      <c r="N146" s="49">
        <f t="shared" si="92"/>
        <v>1</v>
      </c>
      <c r="O146" s="47">
        <f t="shared" si="93"/>
        <v>63.07</v>
      </c>
      <c r="P146" s="50">
        <f t="shared" si="94"/>
        <v>1</v>
      </c>
      <c r="Q146" s="48"/>
      <c r="R146" s="56"/>
      <c r="S146" s="70"/>
      <c r="T146" s="53"/>
      <c r="U146" s="54"/>
      <c r="V146" s="55"/>
      <c r="W146" s="54"/>
      <c r="X146" s="55"/>
    </row>
    <row r="147" spans="1:24 16329:16330" ht="25.5" customHeight="1" x14ac:dyDescent="0.2">
      <c r="A147" s="44" t="s">
        <v>394</v>
      </c>
      <c r="B147" s="44" t="s">
        <v>395</v>
      </c>
      <c r="C147" s="44" t="s">
        <v>65</v>
      </c>
      <c r="D147" s="45" t="s">
        <v>396</v>
      </c>
      <c r="E147" s="44" t="s">
        <v>44</v>
      </c>
      <c r="F147" s="46">
        <v>1</v>
      </c>
      <c r="G147" s="47">
        <v>67.400000000000006</v>
      </c>
      <c r="H147" s="47">
        <f t="shared" si="87"/>
        <v>81.33</v>
      </c>
      <c r="I147" s="47">
        <f t="shared" si="88"/>
        <v>81.33</v>
      </c>
      <c r="J147" s="48">
        <f t="shared" si="86"/>
        <v>1.2688508916263423E-4</v>
      </c>
      <c r="K147" s="49">
        <f t="shared" si="89"/>
        <v>0</v>
      </c>
      <c r="L147" s="47">
        <f t="shared" si="90"/>
        <v>0</v>
      </c>
      <c r="M147" s="50">
        <f t="shared" si="91"/>
        <v>0</v>
      </c>
      <c r="N147" s="49">
        <f t="shared" si="92"/>
        <v>1</v>
      </c>
      <c r="O147" s="47">
        <f t="shared" si="93"/>
        <v>81.33</v>
      </c>
      <c r="P147" s="50">
        <f t="shared" si="94"/>
        <v>1</v>
      </c>
      <c r="Q147" s="48"/>
      <c r="R147" s="56"/>
      <c r="S147" s="70"/>
      <c r="T147" s="53"/>
      <c r="U147" s="54"/>
      <c r="V147" s="55"/>
      <c r="W147" s="54"/>
      <c r="X147" s="55"/>
    </row>
    <row r="148" spans="1:24 16329:16330" ht="39" customHeight="1" x14ac:dyDescent="0.2">
      <c r="A148" s="44" t="s">
        <v>397</v>
      </c>
      <c r="B148" s="44" t="s">
        <v>398</v>
      </c>
      <c r="C148" s="44" t="s">
        <v>57</v>
      </c>
      <c r="D148" s="45" t="s">
        <v>399</v>
      </c>
      <c r="E148" s="44" t="s">
        <v>59</v>
      </c>
      <c r="F148" s="46">
        <v>1</v>
      </c>
      <c r="G148" s="47">
        <v>63.23</v>
      </c>
      <c r="H148" s="47">
        <f t="shared" si="87"/>
        <v>76.3</v>
      </c>
      <c r="I148" s="47">
        <f t="shared" si="88"/>
        <v>76.3</v>
      </c>
      <c r="J148" s="48">
        <f t="shared" si="86"/>
        <v>1.1903765281088149E-4</v>
      </c>
      <c r="K148" s="49">
        <f t="shared" si="89"/>
        <v>0</v>
      </c>
      <c r="L148" s="47">
        <f t="shared" si="90"/>
        <v>0</v>
      </c>
      <c r="M148" s="50">
        <f t="shared" si="91"/>
        <v>0</v>
      </c>
      <c r="N148" s="49">
        <f t="shared" si="92"/>
        <v>1</v>
      </c>
      <c r="O148" s="47">
        <f t="shared" si="93"/>
        <v>76.3</v>
      </c>
      <c r="P148" s="50">
        <f t="shared" si="94"/>
        <v>1</v>
      </c>
      <c r="Q148" s="48"/>
      <c r="R148" s="56"/>
      <c r="S148" s="70"/>
      <c r="T148" s="53"/>
      <c r="U148" s="54"/>
      <c r="V148" s="55"/>
      <c r="W148" s="54"/>
      <c r="X148" s="55"/>
    </row>
    <row r="149" spans="1:24 16329:16330" ht="25.5" customHeight="1" x14ac:dyDescent="0.2">
      <c r="A149" s="44" t="s">
        <v>400</v>
      </c>
      <c r="B149" s="44" t="s">
        <v>401</v>
      </c>
      <c r="C149" s="44" t="s">
        <v>57</v>
      </c>
      <c r="D149" s="45" t="s">
        <v>402</v>
      </c>
      <c r="E149" s="44" t="s">
        <v>59</v>
      </c>
      <c r="F149" s="46">
        <v>1</v>
      </c>
      <c r="G149" s="47">
        <v>106.83</v>
      </c>
      <c r="H149" s="47">
        <f t="shared" si="87"/>
        <v>128.91999999999999</v>
      </c>
      <c r="I149" s="47">
        <f t="shared" si="88"/>
        <v>128.91999999999999</v>
      </c>
      <c r="J149" s="48">
        <f t="shared" si="86"/>
        <v>2.0113150983458507E-4</v>
      </c>
      <c r="K149" s="49">
        <f t="shared" si="89"/>
        <v>0</v>
      </c>
      <c r="L149" s="47">
        <f t="shared" si="90"/>
        <v>0</v>
      </c>
      <c r="M149" s="50">
        <f t="shared" si="91"/>
        <v>0</v>
      </c>
      <c r="N149" s="49">
        <f t="shared" si="92"/>
        <v>1</v>
      </c>
      <c r="O149" s="47">
        <f t="shared" si="93"/>
        <v>128.91999999999999</v>
      </c>
      <c r="P149" s="50">
        <f t="shared" si="94"/>
        <v>1</v>
      </c>
      <c r="Q149" s="48"/>
      <c r="R149" s="56"/>
      <c r="S149" s="70"/>
      <c r="T149" s="53"/>
      <c r="U149" s="54"/>
      <c r="V149" s="55"/>
      <c r="W149" s="54"/>
      <c r="X149" s="55"/>
    </row>
    <row r="150" spans="1:24 16329:16330" ht="39" customHeight="1" x14ac:dyDescent="0.2">
      <c r="A150" s="44" t="s">
        <v>403</v>
      </c>
      <c r="B150" s="44" t="s">
        <v>404</v>
      </c>
      <c r="C150" s="44" t="s">
        <v>65</v>
      </c>
      <c r="D150" s="45" t="s">
        <v>405</v>
      </c>
      <c r="E150" s="44" t="s">
        <v>67</v>
      </c>
      <c r="F150" s="46">
        <v>30</v>
      </c>
      <c r="G150" s="47">
        <v>6.72</v>
      </c>
      <c r="H150" s="47">
        <f t="shared" si="87"/>
        <v>8.1</v>
      </c>
      <c r="I150" s="47">
        <f t="shared" si="88"/>
        <v>243</v>
      </c>
      <c r="J150" s="48">
        <f t="shared" si="86"/>
        <v>3.7911074224173264E-4</v>
      </c>
      <c r="K150" s="49">
        <f t="shared" si="89"/>
        <v>0</v>
      </c>
      <c r="L150" s="47">
        <f t="shared" si="90"/>
        <v>0</v>
      </c>
      <c r="M150" s="50">
        <f t="shared" si="91"/>
        <v>0</v>
      </c>
      <c r="N150" s="49">
        <f t="shared" si="92"/>
        <v>30</v>
      </c>
      <c r="O150" s="47">
        <f t="shared" si="93"/>
        <v>243</v>
      </c>
      <c r="P150" s="50">
        <f t="shared" si="94"/>
        <v>1</v>
      </c>
      <c r="Q150" s="48"/>
      <c r="R150" s="56"/>
      <c r="S150" s="70"/>
      <c r="T150" s="53"/>
      <c r="U150" s="54"/>
      <c r="V150" s="55"/>
      <c r="W150" s="54"/>
      <c r="X150" s="55"/>
    </row>
    <row r="151" spans="1:24 16329:16330" ht="39" customHeight="1" x14ac:dyDescent="0.2">
      <c r="A151" s="44" t="s">
        <v>406</v>
      </c>
      <c r="B151" s="44" t="s">
        <v>407</v>
      </c>
      <c r="C151" s="44" t="s">
        <v>65</v>
      </c>
      <c r="D151" s="45" t="s">
        <v>408</v>
      </c>
      <c r="E151" s="44" t="s">
        <v>67</v>
      </c>
      <c r="F151" s="46">
        <v>80</v>
      </c>
      <c r="G151" s="47">
        <v>7.46</v>
      </c>
      <c r="H151" s="47">
        <f t="shared" si="87"/>
        <v>9</v>
      </c>
      <c r="I151" s="47">
        <f t="shared" si="88"/>
        <v>720</v>
      </c>
      <c r="J151" s="48">
        <f t="shared" si="86"/>
        <v>1.1232910881236523E-3</v>
      </c>
      <c r="K151" s="49">
        <f t="shared" si="89"/>
        <v>0</v>
      </c>
      <c r="L151" s="47">
        <f t="shared" si="90"/>
        <v>0</v>
      </c>
      <c r="M151" s="50">
        <f t="shared" si="91"/>
        <v>0</v>
      </c>
      <c r="N151" s="49">
        <f t="shared" si="92"/>
        <v>80</v>
      </c>
      <c r="O151" s="47">
        <f t="shared" si="93"/>
        <v>720</v>
      </c>
      <c r="P151" s="50">
        <f t="shared" si="94"/>
        <v>1</v>
      </c>
      <c r="Q151" s="48"/>
      <c r="R151" s="56"/>
      <c r="S151" s="70"/>
      <c r="T151" s="53"/>
      <c r="U151" s="54"/>
      <c r="V151" s="55"/>
      <c r="W151" s="54"/>
      <c r="X151" s="55"/>
    </row>
    <row r="152" spans="1:24 16329:16330" ht="39" customHeight="1" x14ac:dyDescent="0.2">
      <c r="A152" s="44" t="s">
        <v>409</v>
      </c>
      <c r="B152" s="44" t="s">
        <v>410</v>
      </c>
      <c r="C152" s="44" t="s">
        <v>65</v>
      </c>
      <c r="D152" s="45" t="s">
        <v>411</v>
      </c>
      <c r="E152" s="44" t="s">
        <v>67</v>
      </c>
      <c r="F152" s="46">
        <v>80</v>
      </c>
      <c r="G152" s="47">
        <v>18.53</v>
      </c>
      <c r="H152" s="47">
        <f t="shared" si="87"/>
        <v>22.36</v>
      </c>
      <c r="I152" s="47">
        <f t="shared" si="88"/>
        <v>1788.8</v>
      </c>
      <c r="J152" s="48">
        <f t="shared" si="86"/>
        <v>2.7907543033827628E-3</v>
      </c>
      <c r="K152" s="49">
        <f t="shared" si="89"/>
        <v>0</v>
      </c>
      <c r="L152" s="47">
        <f t="shared" si="90"/>
        <v>0</v>
      </c>
      <c r="M152" s="50">
        <f t="shared" si="91"/>
        <v>0</v>
      </c>
      <c r="N152" s="49">
        <f t="shared" si="92"/>
        <v>80</v>
      </c>
      <c r="O152" s="47">
        <f t="shared" si="93"/>
        <v>1788.8</v>
      </c>
      <c r="P152" s="50">
        <f t="shared" si="94"/>
        <v>1</v>
      </c>
      <c r="Q152" s="48"/>
      <c r="R152" s="56"/>
      <c r="S152" s="70"/>
      <c r="T152" s="53"/>
      <c r="U152" s="54"/>
      <c r="V152" s="55"/>
      <c r="W152" s="54"/>
      <c r="X152" s="55"/>
    </row>
    <row r="153" spans="1:24 16329:16330" s="43" customFormat="1" ht="24" customHeight="1" x14ac:dyDescent="0.2">
      <c r="A153" s="59" t="s">
        <v>412</v>
      </c>
      <c r="B153" s="59"/>
      <c r="C153" s="59"/>
      <c r="D153" s="60" t="s">
        <v>413</v>
      </c>
      <c r="E153" s="61"/>
      <c r="F153" s="62"/>
      <c r="G153" s="63"/>
      <c r="H153" s="63"/>
      <c r="I153" s="66">
        <v>5548.07</v>
      </c>
      <c r="J153" s="65">
        <f t="shared" si="86"/>
        <v>8.655691093453044E-3</v>
      </c>
      <c r="K153" s="65"/>
      <c r="L153" s="66">
        <f>SUM(L154:L161)</f>
        <v>0</v>
      </c>
      <c r="M153" s="65"/>
      <c r="N153" s="65"/>
      <c r="O153" s="66">
        <f>SUM(O154:O161)</f>
        <v>5548.07</v>
      </c>
      <c r="P153" s="65"/>
      <c r="Q153" s="65"/>
      <c r="R153" s="69"/>
      <c r="S153" s="69"/>
      <c r="T153" s="64"/>
      <c r="U153" s="69"/>
      <c r="V153" s="64"/>
      <c r="W153" s="69"/>
      <c r="X153" s="64"/>
      <c r="XDA153"/>
      <c r="XDB153"/>
    </row>
    <row r="154" spans="1:24 16329:16330" ht="25.5" customHeight="1" x14ac:dyDescent="0.2">
      <c r="A154" s="44" t="s">
        <v>414</v>
      </c>
      <c r="B154" s="44" t="s">
        <v>415</v>
      </c>
      <c r="C154" s="44" t="s">
        <v>65</v>
      </c>
      <c r="D154" s="45" t="s">
        <v>416</v>
      </c>
      <c r="E154" s="44" t="s">
        <v>44</v>
      </c>
      <c r="F154" s="46">
        <v>6</v>
      </c>
      <c r="G154" s="47">
        <v>34.880000000000003</v>
      </c>
      <c r="H154" s="47">
        <f t="shared" ref="H154:H161" si="95">TRUNC(G154 * (1 + 20.68 / 100), 2)</f>
        <v>42.09</v>
      </c>
      <c r="I154" s="47">
        <f t="shared" ref="I154:I161" si="96">TRUNC(F154 * H154, 2)</f>
        <v>252.54</v>
      </c>
      <c r="J154" s="48">
        <f t="shared" si="86"/>
        <v>3.9399434915937106E-4</v>
      </c>
      <c r="K154" s="49">
        <f t="shared" ref="K154:K161" si="97">Q154+S154+U154+W154</f>
        <v>0</v>
      </c>
      <c r="L154" s="47">
        <f t="shared" ref="L154:L161" si="98">TRUNC(K154*H154,2)</f>
        <v>0</v>
      </c>
      <c r="M154" s="50">
        <f t="shared" ref="M154:M161" si="99">K154/F154</f>
        <v>0</v>
      </c>
      <c r="N154" s="49">
        <f t="shared" ref="N154:N161" si="100">F154-K154</f>
        <v>6</v>
      </c>
      <c r="O154" s="47">
        <f t="shared" ref="O154:O161" si="101">TRUNC(N154*H154,2)</f>
        <v>252.54</v>
      </c>
      <c r="P154" s="50">
        <f t="shared" ref="P154:P161" si="102">N154/F154</f>
        <v>1</v>
      </c>
      <c r="Q154" s="48"/>
      <c r="R154" s="56"/>
      <c r="S154" s="70"/>
      <c r="T154" s="53"/>
      <c r="U154" s="54"/>
      <c r="V154" s="55"/>
      <c r="W154" s="54"/>
      <c r="X154" s="55"/>
    </row>
    <row r="155" spans="1:24 16329:16330" ht="25.5" customHeight="1" x14ac:dyDescent="0.2">
      <c r="A155" s="44" t="s">
        <v>417</v>
      </c>
      <c r="B155" s="44" t="s">
        <v>418</v>
      </c>
      <c r="C155" s="44" t="s">
        <v>57</v>
      </c>
      <c r="D155" s="45" t="s">
        <v>419</v>
      </c>
      <c r="E155" s="44" t="s">
        <v>59</v>
      </c>
      <c r="F155" s="46">
        <v>4</v>
      </c>
      <c r="G155" s="47">
        <v>58.94</v>
      </c>
      <c r="H155" s="47">
        <f t="shared" si="95"/>
        <v>71.12</v>
      </c>
      <c r="I155" s="47">
        <f t="shared" si="96"/>
        <v>284.48</v>
      </c>
      <c r="J155" s="48">
        <f t="shared" si="86"/>
        <v>4.4382478992974531E-4</v>
      </c>
      <c r="K155" s="49">
        <f t="shared" si="97"/>
        <v>0</v>
      </c>
      <c r="L155" s="47">
        <f t="shared" si="98"/>
        <v>0</v>
      </c>
      <c r="M155" s="50">
        <f t="shared" si="99"/>
        <v>0</v>
      </c>
      <c r="N155" s="49">
        <f t="shared" si="100"/>
        <v>4</v>
      </c>
      <c r="O155" s="47">
        <f t="shared" si="101"/>
        <v>284.48</v>
      </c>
      <c r="P155" s="50">
        <f t="shared" si="102"/>
        <v>1</v>
      </c>
      <c r="Q155" s="48"/>
      <c r="R155" s="56"/>
      <c r="S155" s="70"/>
      <c r="T155" s="53"/>
      <c r="U155" s="54"/>
      <c r="V155" s="55"/>
      <c r="W155" s="54"/>
      <c r="X155" s="55"/>
    </row>
    <row r="156" spans="1:24 16329:16330" ht="25.5" customHeight="1" x14ac:dyDescent="0.2">
      <c r="A156" s="44" t="s">
        <v>420</v>
      </c>
      <c r="B156" s="44" t="s">
        <v>421</v>
      </c>
      <c r="C156" s="44" t="s">
        <v>57</v>
      </c>
      <c r="D156" s="45" t="s">
        <v>422</v>
      </c>
      <c r="E156" s="44" t="s">
        <v>59</v>
      </c>
      <c r="F156" s="46">
        <v>1</v>
      </c>
      <c r="G156" s="47">
        <v>21.93</v>
      </c>
      <c r="H156" s="47">
        <f t="shared" si="95"/>
        <v>26.46</v>
      </c>
      <c r="I156" s="47">
        <f t="shared" si="96"/>
        <v>26.46</v>
      </c>
      <c r="J156" s="48">
        <f t="shared" si="86"/>
        <v>4.1280947488544225E-5</v>
      </c>
      <c r="K156" s="49">
        <f t="shared" si="97"/>
        <v>0</v>
      </c>
      <c r="L156" s="47">
        <f t="shared" si="98"/>
        <v>0</v>
      </c>
      <c r="M156" s="50">
        <f t="shared" si="99"/>
        <v>0</v>
      </c>
      <c r="N156" s="49">
        <f t="shared" si="100"/>
        <v>1</v>
      </c>
      <c r="O156" s="47">
        <f t="shared" si="101"/>
        <v>26.46</v>
      </c>
      <c r="P156" s="50">
        <f t="shared" si="102"/>
        <v>1</v>
      </c>
      <c r="Q156" s="48"/>
      <c r="R156" s="56"/>
      <c r="S156" s="70"/>
      <c r="T156" s="53"/>
      <c r="U156" s="54"/>
      <c r="V156" s="55"/>
      <c r="W156" s="54"/>
      <c r="X156" s="55"/>
    </row>
    <row r="157" spans="1:24 16329:16330" ht="25.5" customHeight="1" x14ac:dyDescent="0.2">
      <c r="A157" s="44" t="s">
        <v>423</v>
      </c>
      <c r="B157" s="44" t="s">
        <v>424</v>
      </c>
      <c r="C157" s="44" t="s">
        <v>57</v>
      </c>
      <c r="D157" s="45" t="s">
        <v>425</v>
      </c>
      <c r="E157" s="44" t="s">
        <v>87</v>
      </c>
      <c r="F157" s="46">
        <v>300</v>
      </c>
      <c r="G157" s="47">
        <v>10.199999999999999</v>
      </c>
      <c r="H157" s="47">
        <f t="shared" si="95"/>
        <v>12.3</v>
      </c>
      <c r="I157" s="47">
        <f t="shared" si="96"/>
        <v>3690</v>
      </c>
      <c r="J157" s="48">
        <f t="shared" si="86"/>
        <v>5.7568668266337183E-3</v>
      </c>
      <c r="K157" s="49">
        <f t="shared" si="97"/>
        <v>0</v>
      </c>
      <c r="L157" s="47">
        <f t="shared" si="98"/>
        <v>0</v>
      </c>
      <c r="M157" s="50">
        <f t="shared" si="99"/>
        <v>0</v>
      </c>
      <c r="N157" s="49">
        <f t="shared" si="100"/>
        <v>300</v>
      </c>
      <c r="O157" s="47">
        <f t="shared" si="101"/>
        <v>3690</v>
      </c>
      <c r="P157" s="50">
        <f t="shared" si="102"/>
        <v>1</v>
      </c>
      <c r="Q157" s="48"/>
      <c r="R157" s="56"/>
      <c r="S157" s="70"/>
      <c r="T157" s="53"/>
      <c r="U157" s="54"/>
      <c r="V157" s="55"/>
      <c r="W157" s="54"/>
      <c r="X157" s="55"/>
    </row>
    <row r="158" spans="1:24 16329:16330" ht="51.75" customHeight="1" x14ac:dyDescent="0.2">
      <c r="A158" s="44" t="s">
        <v>426</v>
      </c>
      <c r="B158" s="44" t="s">
        <v>427</v>
      </c>
      <c r="C158" s="44" t="s">
        <v>65</v>
      </c>
      <c r="D158" s="45" t="s">
        <v>428</v>
      </c>
      <c r="E158" s="44" t="s">
        <v>67</v>
      </c>
      <c r="F158" s="46">
        <v>45</v>
      </c>
      <c r="G158" s="47">
        <v>15.78</v>
      </c>
      <c r="H158" s="47">
        <f t="shared" si="95"/>
        <v>19.04</v>
      </c>
      <c r="I158" s="47">
        <f t="shared" si="96"/>
        <v>856.8</v>
      </c>
      <c r="J158" s="48">
        <f t="shared" si="86"/>
        <v>1.3367163948671461E-3</v>
      </c>
      <c r="K158" s="49">
        <f t="shared" si="97"/>
        <v>0</v>
      </c>
      <c r="L158" s="47">
        <f t="shared" si="98"/>
        <v>0</v>
      </c>
      <c r="M158" s="50">
        <f t="shared" si="99"/>
        <v>0</v>
      </c>
      <c r="N158" s="49">
        <f t="shared" si="100"/>
        <v>45</v>
      </c>
      <c r="O158" s="47">
        <f t="shared" si="101"/>
        <v>856.8</v>
      </c>
      <c r="P158" s="50">
        <f t="shared" si="102"/>
        <v>1</v>
      </c>
      <c r="Q158" s="48"/>
      <c r="R158" s="56"/>
      <c r="S158" s="70"/>
      <c r="T158" s="53"/>
      <c r="U158" s="54"/>
      <c r="V158" s="55"/>
      <c r="W158" s="54"/>
      <c r="X158" s="55"/>
    </row>
    <row r="159" spans="1:24 16329:16330" ht="25.5" customHeight="1" x14ac:dyDescent="0.2">
      <c r="A159" s="44" t="s">
        <v>429</v>
      </c>
      <c r="B159" s="44" t="s">
        <v>430</v>
      </c>
      <c r="C159" s="44" t="s">
        <v>57</v>
      </c>
      <c r="D159" s="45" t="s">
        <v>431</v>
      </c>
      <c r="E159" s="44" t="s">
        <v>59</v>
      </c>
      <c r="F159" s="46">
        <v>4</v>
      </c>
      <c r="G159" s="47">
        <v>70.239999999999995</v>
      </c>
      <c r="H159" s="47">
        <f t="shared" si="95"/>
        <v>84.76</v>
      </c>
      <c r="I159" s="47">
        <f t="shared" si="96"/>
        <v>339.04</v>
      </c>
      <c r="J159" s="48">
        <f t="shared" si="86"/>
        <v>5.2894529238533769E-4</v>
      </c>
      <c r="K159" s="49">
        <f t="shared" si="97"/>
        <v>0</v>
      </c>
      <c r="L159" s="47">
        <f t="shared" si="98"/>
        <v>0</v>
      </c>
      <c r="M159" s="50">
        <f t="shared" si="99"/>
        <v>0</v>
      </c>
      <c r="N159" s="49">
        <f t="shared" si="100"/>
        <v>4</v>
      </c>
      <c r="O159" s="47">
        <f t="shared" si="101"/>
        <v>339.04</v>
      </c>
      <c r="P159" s="50">
        <f t="shared" si="102"/>
        <v>1</v>
      </c>
      <c r="Q159" s="48"/>
      <c r="R159" s="56"/>
      <c r="S159" s="70"/>
      <c r="T159" s="53"/>
      <c r="U159" s="54"/>
      <c r="V159" s="55"/>
      <c r="W159" s="54"/>
      <c r="X159" s="55"/>
    </row>
    <row r="160" spans="1:24 16329:16330" ht="24" customHeight="1" x14ac:dyDescent="0.2">
      <c r="A160" s="44" t="s">
        <v>432</v>
      </c>
      <c r="B160" s="44" t="s">
        <v>433</v>
      </c>
      <c r="C160" s="44" t="s">
        <v>57</v>
      </c>
      <c r="D160" s="45" t="s">
        <v>434</v>
      </c>
      <c r="E160" s="44" t="s">
        <v>59</v>
      </c>
      <c r="F160" s="46">
        <v>1</v>
      </c>
      <c r="G160" s="47">
        <v>63.02</v>
      </c>
      <c r="H160" s="47">
        <f t="shared" si="95"/>
        <v>76.05</v>
      </c>
      <c r="I160" s="47">
        <f t="shared" si="96"/>
        <v>76.05</v>
      </c>
      <c r="J160" s="48">
        <f t="shared" si="86"/>
        <v>1.1864762118306078E-4</v>
      </c>
      <c r="K160" s="49">
        <f t="shared" si="97"/>
        <v>0</v>
      </c>
      <c r="L160" s="47">
        <f t="shared" si="98"/>
        <v>0</v>
      </c>
      <c r="M160" s="50">
        <f t="shared" si="99"/>
        <v>0</v>
      </c>
      <c r="N160" s="49">
        <f t="shared" si="100"/>
        <v>1</v>
      </c>
      <c r="O160" s="47">
        <f t="shared" si="101"/>
        <v>76.05</v>
      </c>
      <c r="P160" s="50">
        <f t="shared" si="102"/>
        <v>1</v>
      </c>
      <c r="Q160" s="48"/>
      <c r="R160" s="56"/>
      <c r="S160" s="70"/>
      <c r="T160" s="53"/>
      <c r="U160" s="54"/>
      <c r="V160" s="55"/>
      <c r="W160" s="54"/>
      <c r="X160" s="55"/>
    </row>
    <row r="161" spans="1:24 16329:16330" ht="25.5" customHeight="1" x14ac:dyDescent="0.2">
      <c r="A161" s="44" t="s">
        <v>435</v>
      </c>
      <c r="B161" s="44" t="s">
        <v>436</v>
      </c>
      <c r="C161" s="44" t="s">
        <v>57</v>
      </c>
      <c r="D161" s="45" t="s">
        <v>437</v>
      </c>
      <c r="E161" s="44" t="s">
        <v>59</v>
      </c>
      <c r="F161" s="46">
        <v>2</v>
      </c>
      <c r="G161" s="47">
        <v>9.41</v>
      </c>
      <c r="H161" s="47">
        <f t="shared" si="95"/>
        <v>11.35</v>
      </c>
      <c r="I161" s="47">
        <f t="shared" si="96"/>
        <v>22.7</v>
      </c>
      <c r="J161" s="48">
        <f t="shared" si="86"/>
        <v>3.5414871806120706E-5</v>
      </c>
      <c r="K161" s="49">
        <f t="shared" si="97"/>
        <v>0</v>
      </c>
      <c r="L161" s="47">
        <f t="shared" si="98"/>
        <v>0</v>
      </c>
      <c r="M161" s="50">
        <f t="shared" si="99"/>
        <v>0</v>
      </c>
      <c r="N161" s="49">
        <f t="shared" si="100"/>
        <v>2</v>
      </c>
      <c r="O161" s="47">
        <f t="shared" si="101"/>
        <v>22.7</v>
      </c>
      <c r="P161" s="50">
        <f t="shared" si="102"/>
        <v>1</v>
      </c>
      <c r="Q161" s="48"/>
      <c r="R161" s="56"/>
      <c r="S161" s="70"/>
      <c r="T161" s="53"/>
      <c r="U161" s="54"/>
      <c r="V161" s="55"/>
      <c r="W161" s="54"/>
      <c r="X161" s="55"/>
    </row>
    <row r="162" spans="1:24 16329:16330" s="43" customFormat="1" ht="24" customHeight="1" x14ac:dyDescent="0.2">
      <c r="A162" s="59" t="s">
        <v>438</v>
      </c>
      <c r="B162" s="59"/>
      <c r="C162" s="59"/>
      <c r="D162" s="60" t="s">
        <v>439</v>
      </c>
      <c r="E162" s="61"/>
      <c r="F162" s="62"/>
      <c r="G162" s="63"/>
      <c r="H162" s="63"/>
      <c r="I162" s="66">
        <v>11326.68</v>
      </c>
      <c r="J162" s="65">
        <f t="shared" si="86"/>
        <v>1.7671053752817238E-2</v>
      </c>
      <c r="K162" s="65"/>
      <c r="L162" s="66">
        <f>SUM(L163:L175)</f>
        <v>0</v>
      </c>
      <c r="M162" s="65"/>
      <c r="N162" s="65"/>
      <c r="O162" s="66">
        <f>SUM(O163:O175)</f>
        <v>11326.68</v>
      </c>
      <c r="P162" s="65"/>
      <c r="Q162" s="65"/>
      <c r="R162" s="69"/>
      <c r="S162" s="72"/>
      <c r="T162" s="64"/>
      <c r="U162" s="74"/>
      <c r="V162" s="89"/>
      <c r="W162" s="74"/>
      <c r="X162" s="89"/>
      <c r="XDA162"/>
      <c r="XDB162"/>
    </row>
    <row r="163" spans="1:24 16329:16330" ht="24" customHeight="1" x14ac:dyDescent="0.2">
      <c r="A163" s="44" t="s">
        <v>440</v>
      </c>
      <c r="B163" s="44" t="s">
        <v>441</v>
      </c>
      <c r="C163" s="44" t="s">
        <v>52</v>
      </c>
      <c r="D163" s="45" t="s">
        <v>442</v>
      </c>
      <c r="E163" s="44" t="s">
        <v>179</v>
      </c>
      <c r="F163" s="46">
        <v>31</v>
      </c>
      <c r="G163" s="47">
        <v>85.26</v>
      </c>
      <c r="H163" s="47">
        <f t="shared" ref="H163:H175" si="103">TRUNC(G163 * (1 + 20.68 / 100), 2)</f>
        <v>102.89</v>
      </c>
      <c r="I163" s="47">
        <f t="shared" ref="I163:I175" si="104">TRUNC(F163 * H163, 2)</f>
        <v>3189.59</v>
      </c>
      <c r="J163" s="48">
        <f t="shared" si="86"/>
        <v>4.9761639191226673E-3</v>
      </c>
      <c r="K163" s="49">
        <f t="shared" ref="K163:K175" si="105">Q163+S163+U163+W163</f>
        <v>0</v>
      </c>
      <c r="L163" s="47">
        <f t="shared" ref="L163:L175" si="106">TRUNC(K163*H163,2)</f>
        <v>0</v>
      </c>
      <c r="M163" s="50">
        <f t="shared" ref="M163:M175" si="107">K163/F163</f>
        <v>0</v>
      </c>
      <c r="N163" s="49">
        <f t="shared" ref="N163:N175" si="108">F163-K163</f>
        <v>31</v>
      </c>
      <c r="O163" s="47">
        <f t="shared" ref="O163:O175" si="109">TRUNC(N163*H163,2)</f>
        <v>3189.59</v>
      </c>
      <c r="P163" s="50">
        <f t="shared" ref="P163:P175" si="110">N163/F163</f>
        <v>1</v>
      </c>
      <c r="Q163" s="48"/>
      <c r="R163" s="56"/>
      <c r="S163" s="70"/>
      <c r="T163" s="53"/>
      <c r="U163" s="54"/>
      <c r="V163" s="55"/>
      <c r="W163" s="54"/>
      <c r="X163" s="55"/>
    </row>
    <row r="164" spans="1:24 16329:16330" ht="39" customHeight="1" x14ac:dyDescent="0.2">
      <c r="A164" s="44" t="s">
        <v>443</v>
      </c>
      <c r="B164" s="44" t="s">
        <v>444</v>
      </c>
      <c r="C164" s="44" t="s">
        <v>65</v>
      </c>
      <c r="D164" s="45" t="s">
        <v>445</v>
      </c>
      <c r="E164" s="44" t="s">
        <v>44</v>
      </c>
      <c r="F164" s="46">
        <v>6</v>
      </c>
      <c r="G164" s="47">
        <v>14.24</v>
      </c>
      <c r="H164" s="47">
        <f t="shared" si="103"/>
        <v>17.18</v>
      </c>
      <c r="I164" s="47">
        <f t="shared" si="104"/>
        <v>103.08</v>
      </c>
      <c r="J164" s="48">
        <f t="shared" si="86"/>
        <v>1.6081784078303621E-4</v>
      </c>
      <c r="K164" s="49">
        <f t="shared" si="105"/>
        <v>0</v>
      </c>
      <c r="L164" s="47">
        <f t="shared" si="106"/>
        <v>0</v>
      </c>
      <c r="M164" s="50">
        <f t="shared" si="107"/>
        <v>0</v>
      </c>
      <c r="N164" s="49">
        <f t="shared" si="108"/>
        <v>6</v>
      </c>
      <c r="O164" s="47">
        <f t="shared" si="109"/>
        <v>103.08</v>
      </c>
      <c r="P164" s="50">
        <f t="shared" si="110"/>
        <v>1</v>
      </c>
      <c r="Q164" s="48"/>
      <c r="R164" s="56"/>
      <c r="S164" s="70"/>
      <c r="T164" s="53"/>
      <c r="U164" s="54"/>
      <c r="V164" s="55"/>
      <c r="W164" s="54"/>
      <c r="X164" s="55"/>
    </row>
    <row r="165" spans="1:24 16329:16330" ht="25.5" customHeight="1" x14ac:dyDescent="0.2">
      <c r="A165" s="44" t="s">
        <v>446</v>
      </c>
      <c r="B165" s="44" t="s">
        <v>436</v>
      </c>
      <c r="C165" s="44" t="s">
        <v>57</v>
      </c>
      <c r="D165" s="45" t="s">
        <v>437</v>
      </c>
      <c r="E165" s="44" t="s">
        <v>59</v>
      </c>
      <c r="F165" s="46">
        <v>37</v>
      </c>
      <c r="G165" s="47">
        <v>9.41</v>
      </c>
      <c r="H165" s="47">
        <f t="shared" si="103"/>
        <v>11.35</v>
      </c>
      <c r="I165" s="47">
        <f t="shared" si="104"/>
        <v>419.95</v>
      </c>
      <c r="J165" s="48">
        <f t="shared" ref="J165:J196" si="111">I165 / 640973.66</f>
        <v>6.5517512841323298E-4</v>
      </c>
      <c r="K165" s="49">
        <f t="shared" si="105"/>
        <v>0</v>
      </c>
      <c r="L165" s="47">
        <f t="shared" si="106"/>
        <v>0</v>
      </c>
      <c r="M165" s="50">
        <f t="shared" si="107"/>
        <v>0</v>
      </c>
      <c r="N165" s="49">
        <f t="shared" si="108"/>
        <v>37</v>
      </c>
      <c r="O165" s="47">
        <f t="shared" si="109"/>
        <v>419.95</v>
      </c>
      <c r="P165" s="50">
        <f t="shared" si="110"/>
        <v>1</v>
      </c>
      <c r="Q165" s="48"/>
      <c r="R165" s="56"/>
      <c r="S165" s="70"/>
      <c r="T165" s="53"/>
      <c r="U165" s="54"/>
      <c r="V165" s="55"/>
      <c r="W165" s="54"/>
      <c r="X165" s="55"/>
    </row>
    <row r="166" spans="1:24 16329:16330" ht="39" customHeight="1" x14ac:dyDescent="0.2">
      <c r="A166" s="44" t="s">
        <v>447</v>
      </c>
      <c r="B166" s="44" t="s">
        <v>448</v>
      </c>
      <c r="C166" s="44" t="s">
        <v>65</v>
      </c>
      <c r="D166" s="45" t="s">
        <v>449</v>
      </c>
      <c r="E166" s="44" t="s">
        <v>44</v>
      </c>
      <c r="F166" s="46">
        <v>3</v>
      </c>
      <c r="G166" s="47">
        <v>38.36</v>
      </c>
      <c r="H166" s="47">
        <f t="shared" si="103"/>
        <v>46.29</v>
      </c>
      <c r="I166" s="47">
        <f t="shared" si="104"/>
        <v>138.87</v>
      </c>
      <c r="J166" s="48">
        <f t="shared" si="111"/>
        <v>2.1665476862184945E-4</v>
      </c>
      <c r="K166" s="49">
        <f t="shared" si="105"/>
        <v>0</v>
      </c>
      <c r="L166" s="47">
        <f t="shared" si="106"/>
        <v>0</v>
      </c>
      <c r="M166" s="50">
        <f t="shared" si="107"/>
        <v>0</v>
      </c>
      <c r="N166" s="49">
        <f t="shared" si="108"/>
        <v>3</v>
      </c>
      <c r="O166" s="47">
        <f t="shared" si="109"/>
        <v>138.87</v>
      </c>
      <c r="P166" s="50">
        <f t="shared" si="110"/>
        <v>1</v>
      </c>
      <c r="Q166" s="48"/>
      <c r="R166" s="56"/>
      <c r="S166" s="70"/>
      <c r="T166" s="53"/>
      <c r="U166" s="54"/>
      <c r="V166" s="55"/>
      <c r="W166" s="54"/>
      <c r="X166" s="55"/>
    </row>
    <row r="167" spans="1:24 16329:16330" ht="39" customHeight="1" x14ac:dyDescent="0.2">
      <c r="A167" s="44" t="s">
        <v>450</v>
      </c>
      <c r="B167" s="44" t="s">
        <v>451</v>
      </c>
      <c r="C167" s="44" t="s">
        <v>65</v>
      </c>
      <c r="D167" s="45" t="s">
        <v>452</v>
      </c>
      <c r="E167" s="44" t="s">
        <v>44</v>
      </c>
      <c r="F167" s="46">
        <v>6</v>
      </c>
      <c r="G167" s="47">
        <v>30.11</v>
      </c>
      <c r="H167" s="47">
        <f t="shared" si="103"/>
        <v>36.33</v>
      </c>
      <c r="I167" s="47">
        <f t="shared" si="104"/>
        <v>217.98</v>
      </c>
      <c r="J167" s="48">
        <f t="shared" si="111"/>
        <v>3.4007637692943572E-4</v>
      </c>
      <c r="K167" s="49">
        <f t="shared" si="105"/>
        <v>0</v>
      </c>
      <c r="L167" s="47">
        <f t="shared" si="106"/>
        <v>0</v>
      </c>
      <c r="M167" s="50">
        <f t="shared" si="107"/>
        <v>0</v>
      </c>
      <c r="N167" s="49">
        <f t="shared" si="108"/>
        <v>6</v>
      </c>
      <c r="O167" s="47">
        <f t="shared" si="109"/>
        <v>217.98</v>
      </c>
      <c r="P167" s="50">
        <f t="shared" si="110"/>
        <v>1</v>
      </c>
      <c r="Q167" s="48"/>
      <c r="R167" s="56"/>
      <c r="S167" s="70"/>
      <c r="T167" s="53"/>
      <c r="U167" s="54"/>
      <c r="V167" s="55"/>
      <c r="W167" s="54"/>
      <c r="X167" s="55"/>
    </row>
    <row r="168" spans="1:24 16329:16330" ht="39" customHeight="1" x14ac:dyDescent="0.2">
      <c r="A168" s="44" t="s">
        <v>453</v>
      </c>
      <c r="B168" s="44" t="s">
        <v>454</v>
      </c>
      <c r="C168" s="44" t="s">
        <v>65</v>
      </c>
      <c r="D168" s="45" t="s">
        <v>455</v>
      </c>
      <c r="E168" s="44" t="s">
        <v>44</v>
      </c>
      <c r="F168" s="46">
        <v>4</v>
      </c>
      <c r="G168" s="47">
        <v>26.47</v>
      </c>
      <c r="H168" s="47">
        <f t="shared" si="103"/>
        <v>31.94</v>
      </c>
      <c r="I168" s="47">
        <f t="shared" si="104"/>
        <v>127.76</v>
      </c>
      <c r="J168" s="48">
        <f t="shared" si="111"/>
        <v>1.9932176308149697E-4</v>
      </c>
      <c r="K168" s="49">
        <f t="shared" si="105"/>
        <v>0</v>
      </c>
      <c r="L168" s="47">
        <f t="shared" si="106"/>
        <v>0</v>
      </c>
      <c r="M168" s="50">
        <f t="shared" si="107"/>
        <v>0</v>
      </c>
      <c r="N168" s="49">
        <f t="shared" si="108"/>
        <v>4</v>
      </c>
      <c r="O168" s="47">
        <f t="shared" si="109"/>
        <v>127.76</v>
      </c>
      <c r="P168" s="50">
        <f t="shared" si="110"/>
        <v>1</v>
      </c>
      <c r="Q168" s="48"/>
      <c r="R168" s="56"/>
      <c r="S168" s="70"/>
      <c r="T168" s="53"/>
      <c r="U168" s="54"/>
      <c r="V168" s="55"/>
      <c r="W168" s="54"/>
      <c r="X168" s="55"/>
    </row>
    <row r="169" spans="1:24 16329:16330" ht="39" customHeight="1" x14ac:dyDescent="0.2">
      <c r="A169" s="44" t="s">
        <v>456</v>
      </c>
      <c r="B169" s="44" t="s">
        <v>457</v>
      </c>
      <c r="C169" s="44" t="s">
        <v>52</v>
      </c>
      <c r="D169" s="45" t="s">
        <v>458</v>
      </c>
      <c r="E169" s="44" t="s">
        <v>179</v>
      </c>
      <c r="F169" s="46">
        <v>1</v>
      </c>
      <c r="G169" s="47">
        <v>40.6</v>
      </c>
      <c r="H169" s="47">
        <f t="shared" si="103"/>
        <v>48.99</v>
      </c>
      <c r="I169" s="47">
        <f t="shared" si="104"/>
        <v>48.99</v>
      </c>
      <c r="J169" s="48">
        <f t="shared" si="111"/>
        <v>7.6430597787746846E-5</v>
      </c>
      <c r="K169" s="49">
        <f t="shared" si="105"/>
        <v>0</v>
      </c>
      <c r="L169" s="47">
        <f t="shared" si="106"/>
        <v>0</v>
      </c>
      <c r="M169" s="50">
        <f t="shared" si="107"/>
        <v>0</v>
      </c>
      <c r="N169" s="49">
        <f t="shared" si="108"/>
        <v>1</v>
      </c>
      <c r="O169" s="47">
        <f t="shared" si="109"/>
        <v>48.99</v>
      </c>
      <c r="P169" s="50">
        <f t="shared" si="110"/>
        <v>1</v>
      </c>
      <c r="Q169" s="48"/>
      <c r="R169" s="56"/>
      <c r="S169" s="70"/>
      <c r="T169" s="53"/>
      <c r="U169" s="54"/>
      <c r="V169" s="55"/>
      <c r="W169" s="54"/>
      <c r="X169" s="55"/>
    </row>
    <row r="170" spans="1:24 16329:16330" ht="39" customHeight="1" x14ac:dyDescent="0.2">
      <c r="A170" s="44" t="s">
        <v>459</v>
      </c>
      <c r="B170" s="44" t="s">
        <v>460</v>
      </c>
      <c r="C170" s="44" t="s">
        <v>65</v>
      </c>
      <c r="D170" s="45" t="s">
        <v>461</v>
      </c>
      <c r="E170" s="44" t="s">
        <v>44</v>
      </c>
      <c r="F170" s="46">
        <v>6</v>
      </c>
      <c r="G170" s="47">
        <v>54.74</v>
      </c>
      <c r="H170" s="47">
        <f t="shared" si="103"/>
        <v>66.06</v>
      </c>
      <c r="I170" s="47">
        <f t="shared" si="104"/>
        <v>396.36</v>
      </c>
      <c r="J170" s="48">
        <f t="shared" si="111"/>
        <v>6.1837174401207064E-4</v>
      </c>
      <c r="K170" s="49">
        <f t="shared" si="105"/>
        <v>0</v>
      </c>
      <c r="L170" s="47">
        <f t="shared" si="106"/>
        <v>0</v>
      </c>
      <c r="M170" s="50">
        <f t="shared" si="107"/>
        <v>0</v>
      </c>
      <c r="N170" s="49">
        <f t="shared" si="108"/>
        <v>6</v>
      </c>
      <c r="O170" s="47">
        <f t="shared" si="109"/>
        <v>396.36</v>
      </c>
      <c r="P170" s="50">
        <f t="shared" si="110"/>
        <v>1</v>
      </c>
      <c r="Q170" s="48"/>
      <c r="R170" s="56"/>
      <c r="S170" s="70"/>
      <c r="T170" s="53"/>
      <c r="U170" s="54"/>
      <c r="V170" s="55"/>
      <c r="W170" s="54"/>
      <c r="X170" s="55"/>
    </row>
    <row r="171" spans="1:24 16329:16330" ht="39" customHeight="1" x14ac:dyDescent="0.2">
      <c r="A171" s="44" t="s">
        <v>462</v>
      </c>
      <c r="B171" s="44" t="s">
        <v>463</v>
      </c>
      <c r="C171" s="44" t="s">
        <v>65</v>
      </c>
      <c r="D171" s="45" t="s">
        <v>464</v>
      </c>
      <c r="E171" s="44" t="s">
        <v>44</v>
      </c>
      <c r="F171" s="46">
        <v>8</v>
      </c>
      <c r="G171" s="47">
        <v>40.6</v>
      </c>
      <c r="H171" s="47">
        <f t="shared" si="103"/>
        <v>48.99</v>
      </c>
      <c r="I171" s="47">
        <f t="shared" si="104"/>
        <v>391.92</v>
      </c>
      <c r="J171" s="48">
        <f t="shared" si="111"/>
        <v>6.1144478230197477E-4</v>
      </c>
      <c r="K171" s="49">
        <f t="shared" si="105"/>
        <v>0</v>
      </c>
      <c r="L171" s="47">
        <f t="shared" si="106"/>
        <v>0</v>
      </c>
      <c r="M171" s="50">
        <f t="shared" si="107"/>
        <v>0</v>
      </c>
      <c r="N171" s="49">
        <f t="shared" si="108"/>
        <v>8</v>
      </c>
      <c r="O171" s="47">
        <f t="shared" si="109"/>
        <v>391.92</v>
      </c>
      <c r="P171" s="50">
        <f t="shared" si="110"/>
        <v>1</v>
      </c>
      <c r="Q171" s="48"/>
      <c r="R171" s="56"/>
      <c r="S171" s="70"/>
      <c r="T171" s="53"/>
      <c r="U171" s="54"/>
      <c r="V171" s="55"/>
      <c r="W171" s="54"/>
      <c r="X171" s="55"/>
    </row>
    <row r="172" spans="1:24 16329:16330" ht="39" customHeight="1" x14ac:dyDescent="0.2">
      <c r="A172" s="44" t="s">
        <v>465</v>
      </c>
      <c r="B172" s="44" t="s">
        <v>466</v>
      </c>
      <c r="C172" s="44" t="s">
        <v>65</v>
      </c>
      <c r="D172" s="45" t="s">
        <v>467</v>
      </c>
      <c r="E172" s="44" t="s">
        <v>67</v>
      </c>
      <c r="F172" s="46">
        <v>750</v>
      </c>
      <c r="G172" s="47">
        <v>3.65</v>
      </c>
      <c r="H172" s="47">
        <f t="shared" si="103"/>
        <v>4.4000000000000004</v>
      </c>
      <c r="I172" s="47">
        <f t="shared" si="104"/>
        <v>3300</v>
      </c>
      <c r="J172" s="48">
        <f t="shared" si="111"/>
        <v>5.1484174872334061E-3</v>
      </c>
      <c r="K172" s="49">
        <f t="shared" si="105"/>
        <v>0</v>
      </c>
      <c r="L172" s="47">
        <f t="shared" si="106"/>
        <v>0</v>
      </c>
      <c r="M172" s="50">
        <f t="shared" si="107"/>
        <v>0</v>
      </c>
      <c r="N172" s="49">
        <f t="shared" si="108"/>
        <v>750</v>
      </c>
      <c r="O172" s="47">
        <f t="shared" si="109"/>
        <v>3300</v>
      </c>
      <c r="P172" s="50">
        <f t="shared" si="110"/>
        <v>1</v>
      </c>
      <c r="Q172" s="48"/>
      <c r="R172" s="56"/>
      <c r="S172" s="70"/>
      <c r="T172" s="53"/>
      <c r="U172" s="54"/>
      <c r="V172" s="55"/>
      <c r="W172" s="54"/>
      <c r="X172" s="55"/>
    </row>
    <row r="173" spans="1:24 16329:16330" ht="51.75" customHeight="1" x14ac:dyDescent="0.2">
      <c r="A173" s="44" t="s">
        <v>468</v>
      </c>
      <c r="B173" s="44" t="s">
        <v>427</v>
      </c>
      <c r="C173" s="44" t="s">
        <v>65</v>
      </c>
      <c r="D173" s="45" t="s">
        <v>428</v>
      </c>
      <c r="E173" s="44" t="s">
        <v>67</v>
      </c>
      <c r="F173" s="46">
        <v>125</v>
      </c>
      <c r="G173" s="47">
        <v>15.78</v>
      </c>
      <c r="H173" s="47">
        <f t="shared" si="103"/>
        <v>19.04</v>
      </c>
      <c r="I173" s="47">
        <f t="shared" si="104"/>
        <v>2380</v>
      </c>
      <c r="J173" s="48">
        <f t="shared" si="111"/>
        <v>3.7131010968531842E-3</v>
      </c>
      <c r="K173" s="49">
        <f t="shared" si="105"/>
        <v>0</v>
      </c>
      <c r="L173" s="47">
        <f t="shared" si="106"/>
        <v>0</v>
      </c>
      <c r="M173" s="50">
        <f t="shared" si="107"/>
        <v>0</v>
      </c>
      <c r="N173" s="49">
        <f t="shared" si="108"/>
        <v>125</v>
      </c>
      <c r="O173" s="47">
        <f t="shared" si="109"/>
        <v>2380</v>
      </c>
      <c r="P173" s="50">
        <f t="shared" si="110"/>
        <v>1</v>
      </c>
      <c r="Q173" s="48"/>
      <c r="R173" s="56"/>
      <c r="S173" s="70"/>
      <c r="T173" s="53"/>
      <c r="U173" s="54"/>
      <c r="V173" s="55"/>
      <c r="W173" s="54"/>
      <c r="X173" s="55"/>
    </row>
    <row r="174" spans="1:24 16329:16330" ht="39" customHeight="1" x14ac:dyDescent="0.2">
      <c r="A174" s="44" t="s">
        <v>469</v>
      </c>
      <c r="B174" s="44" t="s">
        <v>470</v>
      </c>
      <c r="C174" s="44" t="s">
        <v>65</v>
      </c>
      <c r="D174" s="45" t="s">
        <v>471</v>
      </c>
      <c r="E174" s="44" t="s">
        <v>67</v>
      </c>
      <c r="F174" s="46">
        <v>28</v>
      </c>
      <c r="G174" s="47">
        <v>15.91</v>
      </c>
      <c r="H174" s="47">
        <f t="shared" si="103"/>
        <v>19.2</v>
      </c>
      <c r="I174" s="47">
        <f t="shared" si="104"/>
        <v>537.6</v>
      </c>
      <c r="J174" s="48">
        <f t="shared" si="111"/>
        <v>8.3872401246566045E-4</v>
      </c>
      <c r="K174" s="49">
        <f t="shared" si="105"/>
        <v>0</v>
      </c>
      <c r="L174" s="47">
        <f t="shared" si="106"/>
        <v>0</v>
      </c>
      <c r="M174" s="50">
        <f t="shared" si="107"/>
        <v>0</v>
      </c>
      <c r="N174" s="49">
        <f t="shared" si="108"/>
        <v>28</v>
      </c>
      <c r="O174" s="47">
        <f t="shared" si="109"/>
        <v>537.6</v>
      </c>
      <c r="P174" s="50">
        <f t="shared" si="110"/>
        <v>1</v>
      </c>
      <c r="Q174" s="48"/>
      <c r="R174" s="56"/>
      <c r="S174" s="70"/>
      <c r="T174" s="53"/>
      <c r="U174" s="54"/>
      <c r="V174" s="55"/>
      <c r="W174" s="54"/>
      <c r="X174" s="55"/>
    </row>
    <row r="175" spans="1:24 16329:16330" ht="39" customHeight="1" x14ac:dyDescent="0.2">
      <c r="A175" s="44" t="s">
        <v>472</v>
      </c>
      <c r="B175" s="44" t="s">
        <v>473</v>
      </c>
      <c r="C175" s="44" t="s">
        <v>65</v>
      </c>
      <c r="D175" s="45" t="s">
        <v>474</v>
      </c>
      <c r="E175" s="44" t="s">
        <v>44</v>
      </c>
      <c r="F175" s="46">
        <v>2</v>
      </c>
      <c r="G175" s="47">
        <v>30.9</v>
      </c>
      <c r="H175" s="47">
        <f t="shared" si="103"/>
        <v>37.29</v>
      </c>
      <c r="I175" s="47">
        <f t="shared" si="104"/>
        <v>74.58</v>
      </c>
      <c r="J175" s="48">
        <f t="shared" si="111"/>
        <v>1.1635423521147499E-4</v>
      </c>
      <c r="K175" s="49">
        <f t="shared" si="105"/>
        <v>0</v>
      </c>
      <c r="L175" s="47">
        <f t="shared" si="106"/>
        <v>0</v>
      </c>
      <c r="M175" s="50">
        <f t="shared" si="107"/>
        <v>0</v>
      </c>
      <c r="N175" s="49">
        <f t="shared" si="108"/>
        <v>2</v>
      </c>
      <c r="O175" s="47">
        <f t="shared" si="109"/>
        <v>74.58</v>
      </c>
      <c r="P175" s="50">
        <f t="shared" si="110"/>
        <v>1</v>
      </c>
      <c r="Q175" s="48"/>
      <c r="R175" s="56"/>
      <c r="S175" s="70"/>
      <c r="T175" s="53"/>
      <c r="U175" s="54"/>
      <c r="V175" s="55"/>
      <c r="W175" s="54"/>
      <c r="X175" s="55"/>
    </row>
    <row r="176" spans="1:24 16329:16330" ht="24" customHeight="1" x14ac:dyDescent="0.2">
      <c r="A176" s="59" t="s">
        <v>475</v>
      </c>
      <c r="B176" s="59"/>
      <c r="C176" s="59"/>
      <c r="D176" s="60" t="s">
        <v>476</v>
      </c>
      <c r="E176" s="61"/>
      <c r="F176" s="62"/>
      <c r="G176" s="63"/>
      <c r="H176" s="63"/>
      <c r="I176" s="66">
        <v>2513.52</v>
      </c>
      <c r="J176" s="65">
        <f t="shared" si="111"/>
        <v>3.9214091886396706E-3</v>
      </c>
      <c r="K176" s="65"/>
      <c r="L176" s="66">
        <f>SUM(L177:L182)</f>
        <v>0</v>
      </c>
      <c r="M176" s="65"/>
      <c r="N176" s="65"/>
      <c r="O176" s="66">
        <f>SUM(O177:O182)</f>
        <v>2513.5200000000004</v>
      </c>
      <c r="P176" s="65"/>
      <c r="Q176" s="65"/>
      <c r="R176" s="71"/>
      <c r="S176" s="71"/>
      <c r="T176" s="73"/>
      <c r="U176" s="71"/>
      <c r="V176" s="73"/>
      <c r="W176" s="71"/>
      <c r="X176" s="73"/>
    </row>
    <row r="177" spans="1:24 16329:16330" ht="25.5" customHeight="1" x14ac:dyDescent="0.2">
      <c r="A177" s="44" t="s">
        <v>477</v>
      </c>
      <c r="B177" s="44" t="s">
        <v>478</v>
      </c>
      <c r="C177" s="44" t="s">
        <v>57</v>
      </c>
      <c r="D177" s="45" t="s">
        <v>479</v>
      </c>
      <c r="E177" s="44" t="s">
        <v>59</v>
      </c>
      <c r="F177" s="46">
        <v>2</v>
      </c>
      <c r="G177" s="47">
        <v>441.42</v>
      </c>
      <c r="H177" s="47">
        <f t="shared" ref="H177:H182" si="112">TRUNC(G177 * (1 + 20.68 / 100), 2)</f>
        <v>532.70000000000005</v>
      </c>
      <c r="I177" s="47">
        <f t="shared" ref="I177:I182" si="113">TRUNC(F177 * H177, 2)</f>
        <v>1065.4000000000001</v>
      </c>
      <c r="J177" s="48">
        <f t="shared" si="111"/>
        <v>1.662158785120749E-3</v>
      </c>
      <c r="K177" s="49">
        <f t="shared" ref="K177:K182" si="114">Q177+S177+U177+W177</f>
        <v>0</v>
      </c>
      <c r="L177" s="47">
        <f t="shared" ref="L177:L182" si="115">TRUNC(K177*H177,2)</f>
        <v>0</v>
      </c>
      <c r="M177" s="50">
        <f t="shared" ref="M177:M182" si="116">K177/F177</f>
        <v>0</v>
      </c>
      <c r="N177" s="49">
        <f t="shared" ref="N177:N182" si="117">F177-K177</f>
        <v>2</v>
      </c>
      <c r="O177" s="47">
        <f t="shared" ref="O177:O182" si="118">TRUNC(N177*H177,2)</f>
        <v>1065.4000000000001</v>
      </c>
      <c r="P177" s="50">
        <f t="shared" ref="P177:P182" si="119">N177/F177</f>
        <v>1</v>
      </c>
      <c r="Q177" s="48"/>
      <c r="R177" s="56"/>
      <c r="S177" s="70"/>
      <c r="T177" s="53"/>
      <c r="U177" s="54"/>
      <c r="V177" s="55"/>
      <c r="W177" s="54"/>
      <c r="X177" s="55"/>
    </row>
    <row r="178" spans="1:24 16329:16330" ht="39" customHeight="1" x14ac:dyDescent="0.2">
      <c r="A178" s="44" t="s">
        <v>480</v>
      </c>
      <c r="B178" s="44" t="s">
        <v>481</v>
      </c>
      <c r="C178" s="44" t="s">
        <v>57</v>
      </c>
      <c r="D178" s="45" t="s">
        <v>482</v>
      </c>
      <c r="E178" s="44" t="s">
        <v>59</v>
      </c>
      <c r="F178" s="46">
        <v>2</v>
      </c>
      <c r="G178" s="47">
        <v>274.24</v>
      </c>
      <c r="H178" s="47">
        <f t="shared" si="112"/>
        <v>330.95</v>
      </c>
      <c r="I178" s="47">
        <f t="shared" si="113"/>
        <v>661.9</v>
      </c>
      <c r="J178" s="48">
        <f t="shared" si="111"/>
        <v>1.0326477378181187E-3</v>
      </c>
      <c r="K178" s="49">
        <f t="shared" si="114"/>
        <v>0</v>
      </c>
      <c r="L178" s="47">
        <f t="shared" si="115"/>
        <v>0</v>
      </c>
      <c r="M178" s="50">
        <f t="shared" si="116"/>
        <v>0</v>
      </c>
      <c r="N178" s="49">
        <f t="shared" si="117"/>
        <v>2</v>
      </c>
      <c r="O178" s="47">
        <f t="shared" si="118"/>
        <v>661.9</v>
      </c>
      <c r="P178" s="50">
        <f t="shared" si="119"/>
        <v>1</v>
      </c>
      <c r="Q178" s="48"/>
      <c r="R178" s="56"/>
      <c r="S178" s="70"/>
      <c r="T178" s="53"/>
      <c r="U178" s="54"/>
      <c r="V178" s="55"/>
      <c r="W178" s="54"/>
      <c r="X178" s="55"/>
    </row>
    <row r="179" spans="1:24 16329:16330" ht="24" customHeight="1" x14ac:dyDescent="0.2">
      <c r="A179" s="44" t="s">
        <v>483</v>
      </c>
      <c r="B179" s="44" t="s">
        <v>484</v>
      </c>
      <c r="C179" s="44" t="s">
        <v>57</v>
      </c>
      <c r="D179" s="45" t="s">
        <v>485</v>
      </c>
      <c r="E179" s="44" t="s">
        <v>59</v>
      </c>
      <c r="F179" s="46">
        <v>2</v>
      </c>
      <c r="G179" s="47">
        <v>2.41</v>
      </c>
      <c r="H179" s="47">
        <f t="shared" si="112"/>
        <v>2.9</v>
      </c>
      <c r="I179" s="47">
        <f t="shared" si="113"/>
        <v>5.8</v>
      </c>
      <c r="J179" s="48">
        <f t="shared" si="111"/>
        <v>9.0487337654405324E-6</v>
      </c>
      <c r="K179" s="49">
        <f t="shared" si="114"/>
        <v>0</v>
      </c>
      <c r="L179" s="47">
        <f t="shared" si="115"/>
        <v>0</v>
      </c>
      <c r="M179" s="50">
        <f t="shared" si="116"/>
        <v>0</v>
      </c>
      <c r="N179" s="49">
        <f t="shared" si="117"/>
        <v>2</v>
      </c>
      <c r="O179" s="47">
        <f t="shared" si="118"/>
        <v>5.8</v>
      </c>
      <c r="P179" s="50">
        <f t="shared" si="119"/>
        <v>1</v>
      </c>
      <c r="Q179" s="48"/>
      <c r="R179" s="56"/>
      <c r="S179" s="70"/>
      <c r="T179" s="53"/>
      <c r="U179" s="54"/>
      <c r="V179" s="55"/>
      <c r="W179" s="54"/>
      <c r="X179" s="55"/>
    </row>
    <row r="180" spans="1:24 16329:16330" ht="51.75" customHeight="1" x14ac:dyDescent="0.2">
      <c r="A180" s="44" t="s">
        <v>486</v>
      </c>
      <c r="B180" s="44" t="s">
        <v>427</v>
      </c>
      <c r="C180" s="44" t="s">
        <v>65</v>
      </c>
      <c r="D180" s="45" t="s">
        <v>428</v>
      </c>
      <c r="E180" s="44" t="s">
        <v>67</v>
      </c>
      <c r="F180" s="46">
        <v>13</v>
      </c>
      <c r="G180" s="47">
        <v>15.78</v>
      </c>
      <c r="H180" s="47">
        <f t="shared" si="112"/>
        <v>19.04</v>
      </c>
      <c r="I180" s="47">
        <f t="shared" si="113"/>
        <v>247.52</v>
      </c>
      <c r="J180" s="48">
        <f t="shared" si="111"/>
        <v>3.8616251407273117E-4</v>
      </c>
      <c r="K180" s="49">
        <f t="shared" si="114"/>
        <v>0</v>
      </c>
      <c r="L180" s="47">
        <f t="shared" si="115"/>
        <v>0</v>
      </c>
      <c r="M180" s="50">
        <f t="shared" si="116"/>
        <v>0</v>
      </c>
      <c r="N180" s="49">
        <f t="shared" si="117"/>
        <v>13</v>
      </c>
      <c r="O180" s="47">
        <f t="shared" si="118"/>
        <v>247.52</v>
      </c>
      <c r="P180" s="50">
        <f t="shared" si="119"/>
        <v>1</v>
      </c>
      <c r="Q180" s="48"/>
      <c r="R180" s="56"/>
      <c r="S180" s="70"/>
      <c r="T180" s="53"/>
      <c r="U180" s="54"/>
      <c r="V180" s="55"/>
      <c r="W180" s="54"/>
      <c r="X180" s="55"/>
    </row>
    <row r="181" spans="1:24 16329:16330" ht="25.5" customHeight="1" x14ac:dyDescent="0.2">
      <c r="A181" s="44" t="s">
        <v>487</v>
      </c>
      <c r="B181" s="44" t="s">
        <v>488</v>
      </c>
      <c r="C181" s="44" t="s">
        <v>57</v>
      </c>
      <c r="D181" s="45" t="s">
        <v>489</v>
      </c>
      <c r="E181" s="44" t="s">
        <v>59</v>
      </c>
      <c r="F181" s="46">
        <v>2</v>
      </c>
      <c r="G181" s="47">
        <v>21.92</v>
      </c>
      <c r="H181" s="47">
        <f t="shared" si="112"/>
        <v>26.45</v>
      </c>
      <c r="I181" s="47">
        <f t="shared" si="113"/>
        <v>52.9</v>
      </c>
      <c r="J181" s="48">
        <f t="shared" si="111"/>
        <v>8.2530692446862786E-5</v>
      </c>
      <c r="K181" s="49">
        <f t="shared" si="114"/>
        <v>0</v>
      </c>
      <c r="L181" s="47">
        <f t="shared" si="115"/>
        <v>0</v>
      </c>
      <c r="M181" s="50">
        <f t="shared" si="116"/>
        <v>0</v>
      </c>
      <c r="N181" s="49">
        <f t="shared" si="117"/>
        <v>2</v>
      </c>
      <c r="O181" s="47">
        <f t="shared" si="118"/>
        <v>52.9</v>
      </c>
      <c r="P181" s="50">
        <f t="shared" si="119"/>
        <v>1</v>
      </c>
      <c r="Q181" s="48"/>
      <c r="R181" s="56"/>
      <c r="S181" s="70"/>
      <c r="T181" s="53"/>
      <c r="U181" s="54"/>
      <c r="V181" s="55"/>
      <c r="W181" s="54"/>
      <c r="X181" s="55"/>
    </row>
    <row r="182" spans="1:24 16329:16330" ht="39" customHeight="1" x14ac:dyDescent="0.2">
      <c r="A182" s="44" t="s">
        <v>490</v>
      </c>
      <c r="B182" s="44" t="s">
        <v>491</v>
      </c>
      <c r="C182" s="44" t="s">
        <v>65</v>
      </c>
      <c r="D182" s="45" t="s">
        <v>492</v>
      </c>
      <c r="E182" s="44" t="s">
        <v>67</v>
      </c>
      <c r="F182" s="46">
        <v>75</v>
      </c>
      <c r="G182" s="47">
        <v>5.31</v>
      </c>
      <c r="H182" s="47">
        <f t="shared" si="112"/>
        <v>6.4</v>
      </c>
      <c r="I182" s="47">
        <f t="shared" si="113"/>
        <v>480</v>
      </c>
      <c r="J182" s="48">
        <f t="shared" si="111"/>
        <v>7.4886072541576821E-4</v>
      </c>
      <c r="K182" s="49">
        <f t="shared" si="114"/>
        <v>0</v>
      </c>
      <c r="L182" s="47">
        <f t="shared" si="115"/>
        <v>0</v>
      </c>
      <c r="M182" s="50">
        <f t="shared" si="116"/>
        <v>0</v>
      </c>
      <c r="N182" s="49">
        <f t="shared" si="117"/>
        <v>75</v>
      </c>
      <c r="O182" s="47">
        <f t="shared" si="118"/>
        <v>480</v>
      </c>
      <c r="P182" s="50">
        <f t="shared" si="119"/>
        <v>1</v>
      </c>
      <c r="Q182" s="48"/>
      <c r="R182" s="56"/>
      <c r="S182" s="70"/>
      <c r="T182" s="53"/>
      <c r="U182" s="54"/>
      <c r="V182" s="55"/>
      <c r="W182" s="54"/>
      <c r="X182" s="55"/>
    </row>
    <row r="183" spans="1:24 16329:16330" s="43" customFormat="1" ht="24" customHeight="1" x14ac:dyDescent="0.2">
      <c r="A183" s="59" t="s">
        <v>493</v>
      </c>
      <c r="B183" s="59"/>
      <c r="C183" s="59"/>
      <c r="D183" s="60" t="s">
        <v>494</v>
      </c>
      <c r="E183" s="61"/>
      <c r="F183" s="62"/>
      <c r="G183" s="63"/>
      <c r="H183" s="63"/>
      <c r="I183" s="66">
        <v>17385.34</v>
      </c>
      <c r="J183" s="65">
        <f t="shared" si="111"/>
        <v>2.7123329841666193E-2</v>
      </c>
      <c r="K183" s="65"/>
      <c r="L183" s="66">
        <f>SUM(L184,L186,L193)</f>
        <v>0</v>
      </c>
      <c r="M183" s="65"/>
      <c r="N183" s="65"/>
      <c r="O183" s="66">
        <f>SUM(O184,O186,O193)</f>
        <v>17385.34</v>
      </c>
      <c r="P183" s="65"/>
      <c r="Q183" s="65"/>
      <c r="R183" s="69"/>
      <c r="S183" s="69"/>
      <c r="T183" s="64"/>
      <c r="U183" s="69"/>
      <c r="V183" s="64"/>
      <c r="W183" s="69"/>
      <c r="X183" s="64"/>
      <c r="XDA183"/>
      <c r="XDB183"/>
    </row>
    <row r="184" spans="1:24 16329:16330" s="43" customFormat="1" ht="24" customHeight="1" x14ac:dyDescent="0.2">
      <c r="A184" s="59" t="s">
        <v>495</v>
      </c>
      <c r="B184" s="59"/>
      <c r="C184" s="59"/>
      <c r="D184" s="60" t="s">
        <v>496</v>
      </c>
      <c r="E184" s="61"/>
      <c r="F184" s="62"/>
      <c r="G184" s="63"/>
      <c r="H184" s="63"/>
      <c r="I184" s="66">
        <v>6648.09</v>
      </c>
      <c r="J184" s="65">
        <f t="shared" si="111"/>
        <v>1.0371861458394405E-2</v>
      </c>
      <c r="K184" s="65"/>
      <c r="L184" s="66">
        <f>L185</f>
        <v>0</v>
      </c>
      <c r="M184" s="65"/>
      <c r="N184" s="65"/>
      <c r="O184" s="66">
        <f>O185</f>
        <v>6648.09</v>
      </c>
      <c r="P184" s="65"/>
      <c r="Q184" s="65"/>
      <c r="R184" s="69"/>
      <c r="S184" s="69"/>
      <c r="T184" s="64"/>
      <c r="U184" s="69"/>
      <c r="V184" s="64"/>
      <c r="W184" s="69"/>
      <c r="X184" s="64"/>
      <c r="XDA184"/>
      <c r="XDB184"/>
    </row>
    <row r="185" spans="1:24 16329:16330" ht="51.75" customHeight="1" x14ac:dyDescent="0.2">
      <c r="A185" s="44" t="s">
        <v>497</v>
      </c>
      <c r="B185" s="44" t="s">
        <v>498</v>
      </c>
      <c r="C185" s="44" t="s">
        <v>52</v>
      </c>
      <c r="D185" s="45" t="s">
        <v>499</v>
      </c>
      <c r="E185" s="44" t="s">
        <v>179</v>
      </c>
      <c r="F185" s="46">
        <v>3</v>
      </c>
      <c r="G185" s="47">
        <v>1836.29</v>
      </c>
      <c r="H185" s="47">
        <f>TRUNC(G185 * (1 + 20.68 / 100), 2)</f>
        <v>2216.0300000000002</v>
      </c>
      <c r="I185" s="47">
        <f>TRUNC(F185 * H185, 2)</f>
        <v>6648.09</v>
      </c>
      <c r="J185" s="48">
        <f t="shared" si="111"/>
        <v>1.0371861458394405E-2</v>
      </c>
      <c r="K185" s="49">
        <f>Q185+S185+U185+W185</f>
        <v>0</v>
      </c>
      <c r="L185" s="47">
        <f>TRUNC(K185*H185,2)</f>
        <v>0</v>
      </c>
      <c r="M185" s="50">
        <f>K185/F185</f>
        <v>0</v>
      </c>
      <c r="N185" s="49">
        <f>F185-K185</f>
        <v>3</v>
      </c>
      <c r="O185" s="47">
        <f>TRUNC(N185*H185,2)</f>
        <v>6648.09</v>
      </c>
      <c r="P185" s="50">
        <f>N185/F185</f>
        <v>1</v>
      </c>
      <c r="Q185" s="48"/>
      <c r="R185" s="56"/>
      <c r="S185" s="70"/>
      <c r="T185" s="53"/>
      <c r="U185" s="54"/>
      <c r="V185" s="55"/>
      <c r="W185" s="54"/>
      <c r="X185" s="55"/>
    </row>
    <row r="186" spans="1:24 16329:16330" s="43" customFormat="1" ht="24" customHeight="1" x14ac:dyDescent="0.2">
      <c r="A186" s="59" t="s">
        <v>500</v>
      </c>
      <c r="B186" s="59"/>
      <c r="C186" s="59"/>
      <c r="D186" s="60" t="s">
        <v>501</v>
      </c>
      <c r="E186" s="61"/>
      <c r="F186" s="62"/>
      <c r="G186" s="63"/>
      <c r="H186" s="63"/>
      <c r="I186" s="66">
        <v>2440.4499999999998</v>
      </c>
      <c r="J186" s="65"/>
      <c r="K186" s="67"/>
      <c r="L186" s="66">
        <f>SUM(L187:L192)</f>
        <v>0</v>
      </c>
      <c r="M186" s="88"/>
      <c r="N186" s="67"/>
      <c r="O186" s="66">
        <f>SUM(O187:O192)</f>
        <v>2440.4499999999998</v>
      </c>
      <c r="P186" s="88"/>
      <c r="Q186" s="65"/>
      <c r="R186" s="69"/>
      <c r="S186" s="72"/>
      <c r="T186" s="64"/>
      <c r="U186" s="74"/>
      <c r="V186" s="89"/>
      <c r="W186" s="74"/>
      <c r="X186" s="89"/>
      <c r="XDA186"/>
      <c r="XDB186"/>
    </row>
    <row r="187" spans="1:24 16329:16330" ht="39" customHeight="1" x14ac:dyDescent="0.2">
      <c r="A187" s="44" t="s">
        <v>502</v>
      </c>
      <c r="B187" s="44" t="s">
        <v>503</v>
      </c>
      <c r="C187" s="44" t="s">
        <v>57</v>
      </c>
      <c r="D187" s="45" t="s">
        <v>504</v>
      </c>
      <c r="E187" s="44" t="s">
        <v>505</v>
      </c>
      <c r="F187" s="46">
        <v>3</v>
      </c>
      <c r="G187" s="47">
        <v>353.7</v>
      </c>
      <c r="H187" s="47">
        <f t="shared" ref="H187:H192" si="120">TRUNC(G187 * (1 + 20.68 / 100), 2)</f>
        <v>426.84</v>
      </c>
      <c r="I187" s="47">
        <f t="shared" ref="I187:I192" si="121">TRUNC(F187 * H187, 2)</f>
        <v>1280.52</v>
      </c>
      <c r="J187" s="48">
        <f t="shared" ref="J187:J250" si="122">I187 / 640973.66</f>
        <v>1.9977732002279158E-3</v>
      </c>
      <c r="K187" s="49">
        <f t="shared" ref="K187:K192" si="123">Q187+S187+U187+W187</f>
        <v>0</v>
      </c>
      <c r="L187" s="47">
        <f t="shared" ref="L187:L192" si="124">TRUNC(K187*H187,2)</f>
        <v>0</v>
      </c>
      <c r="M187" s="50">
        <f t="shared" ref="M187:M192" si="125">K187/F187</f>
        <v>0</v>
      </c>
      <c r="N187" s="49">
        <f t="shared" ref="N187:N192" si="126">F187-K187</f>
        <v>3</v>
      </c>
      <c r="O187" s="47">
        <f t="shared" ref="O187:O192" si="127">TRUNC(N187*H187,2)</f>
        <v>1280.52</v>
      </c>
      <c r="P187" s="50">
        <f t="shared" ref="P187:P192" si="128">N187/F187</f>
        <v>1</v>
      </c>
      <c r="Q187" s="48"/>
      <c r="R187" s="56"/>
      <c r="S187" s="70"/>
      <c r="T187" s="53"/>
      <c r="U187" s="54"/>
      <c r="V187" s="55"/>
      <c r="W187" s="54"/>
      <c r="X187" s="55"/>
    </row>
    <row r="188" spans="1:24 16329:16330" ht="25.5" customHeight="1" x14ac:dyDescent="0.2">
      <c r="A188" s="44" t="s">
        <v>506</v>
      </c>
      <c r="B188" s="44" t="s">
        <v>507</v>
      </c>
      <c r="C188" s="44" t="s">
        <v>57</v>
      </c>
      <c r="D188" s="45" t="s">
        <v>508</v>
      </c>
      <c r="E188" s="44" t="s">
        <v>54</v>
      </c>
      <c r="F188" s="46">
        <v>12.47</v>
      </c>
      <c r="G188" s="47">
        <v>8.9</v>
      </c>
      <c r="H188" s="47">
        <f t="shared" si="120"/>
        <v>10.74</v>
      </c>
      <c r="I188" s="47">
        <f t="shared" si="121"/>
        <v>133.91999999999999</v>
      </c>
      <c r="J188" s="48">
        <f t="shared" si="122"/>
        <v>2.0893214239099933E-4</v>
      </c>
      <c r="K188" s="49">
        <f t="shared" si="123"/>
        <v>0</v>
      </c>
      <c r="L188" s="47">
        <f t="shared" si="124"/>
        <v>0</v>
      </c>
      <c r="M188" s="50">
        <f t="shared" si="125"/>
        <v>0</v>
      </c>
      <c r="N188" s="49">
        <f t="shared" si="126"/>
        <v>12.47</v>
      </c>
      <c r="O188" s="47">
        <f t="shared" si="127"/>
        <v>133.91999999999999</v>
      </c>
      <c r="P188" s="50">
        <f t="shared" si="128"/>
        <v>1</v>
      </c>
      <c r="Q188" s="48"/>
      <c r="R188" s="56"/>
      <c r="S188" s="70"/>
      <c r="T188" s="53"/>
      <c r="U188" s="54"/>
      <c r="V188" s="55"/>
      <c r="W188" s="54"/>
      <c r="X188" s="55"/>
    </row>
    <row r="189" spans="1:24 16329:16330" ht="39" customHeight="1" x14ac:dyDescent="0.2">
      <c r="A189" s="44" t="s">
        <v>509</v>
      </c>
      <c r="B189" s="44" t="s">
        <v>510</v>
      </c>
      <c r="C189" s="44" t="s">
        <v>65</v>
      </c>
      <c r="D189" s="45" t="s">
        <v>511</v>
      </c>
      <c r="E189" s="44" t="s">
        <v>54</v>
      </c>
      <c r="F189" s="46">
        <v>12.47</v>
      </c>
      <c r="G189" s="47">
        <v>14.56</v>
      </c>
      <c r="H189" s="47">
        <f t="shared" si="120"/>
        <v>17.57</v>
      </c>
      <c r="I189" s="47">
        <f t="shared" si="121"/>
        <v>219.09</v>
      </c>
      <c r="J189" s="48">
        <f t="shared" si="122"/>
        <v>3.4180811735695969E-4</v>
      </c>
      <c r="K189" s="49">
        <f t="shared" si="123"/>
        <v>0</v>
      </c>
      <c r="L189" s="47">
        <f t="shared" si="124"/>
        <v>0</v>
      </c>
      <c r="M189" s="50">
        <f t="shared" si="125"/>
        <v>0</v>
      </c>
      <c r="N189" s="49">
        <f t="shared" si="126"/>
        <v>12.47</v>
      </c>
      <c r="O189" s="47">
        <f t="shared" si="127"/>
        <v>219.09</v>
      </c>
      <c r="P189" s="50">
        <f t="shared" si="128"/>
        <v>1</v>
      </c>
      <c r="Q189" s="48"/>
      <c r="R189" s="56"/>
      <c r="S189" s="70"/>
      <c r="T189" s="53"/>
      <c r="U189" s="54"/>
      <c r="V189" s="55"/>
      <c r="W189" s="54"/>
      <c r="X189" s="55"/>
    </row>
    <row r="190" spans="1:24 16329:16330" ht="39" customHeight="1" x14ac:dyDescent="0.2">
      <c r="A190" s="44" t="s">
        <v>512</v>
      </c>
      <c r="B190" s="44" t="s">
        <v>513</v>
      </c>
      <c r="C190" s="44" t="s">
        <v>65</v>
      </c>
      <c r="D190" s="45" t="s">
        <v>514</v>
      </c>
      <c r="E190" s="44" t="s">
        <v>54</v>
      </c>
      <c r="F190" s="46">
        <v>12.47</v>
      </c>
      <c r="G190" s="47">
        <v>19.07</v>
      </c>
      <c r="H190" s="47">
        <f t="shared" si="120"/>
        <v>23.01</v>
      </c>
      <c r="I190" s="47">
        <f t="shared" si="121"/>
        <v>286.93</v>
      </c>
      <c r="J190" s="48">
        <f t="shared" si="122"/>
        <v>4.4764709988238829E-4</v>
      </c>
      <c r="K190" s="49">
        <f t="shared" si="123"/>
        <v>0</v>
      </c>
      <c r="L190" s="47">
        <f t="shared" si="124"/>
        <v>0</v>
      </c>
      <c r="M190" s="50">
        <f t="shared" si="125"/>
        <v>0</v>
      </c>
      <c r="N190" s="49">
        <f t="shared" si="126"/>
        <v>12.47</v>
      </c>
      <c r="O190" s="47">
        <f t="shared" si="127"/>
        <v>286.93</v>
      </c>
      <c r="P190" s="50">
        <f t="shared" si="128"/>
        <v>1</v>
      </c>
      <c r="Q190" s="48"/>
      <c r="R190" s="56"/>
      <c r="S190" s="70"/>
      <c r="T190" s="53"/>
      <c r="U190" s="54"/>
      <c r="V190" s="55"/>
      <c r="W190" s="54"/>
      <c r="X190" s="55"/>
    </row>
    <row r="191" spans="1:24 16329:16330" ht="39" customHeight="1" x14ac:dyDescent="0.2">
      <c r="A191" s="44" t="s">
        <v>515</v>
      </c>
      <c r="B191" s="44" t="s">
        <v>516</v>
      </c>
      <c r="C191" s="44" t="s">
        <v>65</v>
      </c>
      <c r="D191" s="45" t="s">
        <v>517</v>
      </c>
      <c r="E191" s="44" t="s">
        <v>44</v>
      </c>
      <c r="F191" s="46">
        <v>3</v>
      </c>
      <c r="G191" s="47">
        <v>105.72</v>
      </c>
      <c r="H191" s="47">
        <f t="shared" si="120"/>
        <v>127.58</v>
      </c>
      <c r="I191" s="47">
        <f t="shared" si="121"/>
        <v>382.74</v>
      </c>
      <c r="J191" s="48">
        <f t="shared" si="122"/>
        <v>5.9712282092839824E-4</v>
      </c>
      <c r="K191" s="49">
        <f t="shared" si="123"/>
        <v>0</v>
      </c>
      <c r="L191" s="47">
        <f t="shared" si="124"/>
        <v>0</v>
      </c>
      <c r="M191" s="50">
        <f t="shared" si="125"/>
        <v>0</v>
      </c>
      <c r="N191" s="49">
        <f t="shared" si="126"/>
        <v>3</v>
      </c>
      <c r="O191" s="47">
        <f t="shared" si="127"/>
        <v>382.74</v>
      </c>
      <c r="P191" s="50">
        <f t="shared" si="128"/>
        <v>1</v>
      </c>
      <c r="Q191" s="48"/>
      <c r="R191" s="56"/>
      <c r="S191" s="70"/>
      <c r="T191" s="53"/>
      <c r="U191" s="54"/>
      <c r="V191" s="55"/>
      <c r="W191" s="54"/>
      <c r="X191" s="55"/>
    </row>
    <row r="192" spans="1:24 16329:16330" ht="32.25" customHeight="1" x14ac:dyDescent="0.2">
      <c r="A192" s="44" t="s">
        <v>518</v>
      </c>
      <c r="B192" s="44" t="s">
        <v>519</v>
      </c>
      <c r="C192" s="44" t="s">
        <v>52</v>
      </c>
      <c r="D192" s="45" t="s">
        <v>520</v>
      </c>
      <c r="E192" s="44" t="s">
        <v>521</v>
      </c>
      <c r="F192" s="46">
        <v>5</v>
      </c>
      <c r="G192" s="47">
        <v>22.75</v>
      </c>
      <c r="H192" s="47">
        <f t="shared" si="120"/>
        <v>27.45</v>
      </c>
      <c r="I192" s="47">
        <f t="shared" si="121"/>
        <v>137.25</v>
      </c>
      <c r="J192" s="48">
        <f t="shared" si="122"/>
        <v>2.1412736367357123E-4</v>
      </c>
      <c r="K192" s="49">
        <f t="shared" si="123"/>
        <v>0</v>
      </c>
      <c r="L192" s="47">
        <f t="shared" si="124"/>
        <v>0</v>
      </c>
      <c r="M192" s="50">
        <f t="shared" si="125"/>
        <v>0</v>
      </c>
      <c r="N192" s="49">
        <f t="shared" si="126"/>
        <v>5</v>
      </c>
      <c r="O192" s="47">
        <f t="shared" si="127"/>
        <v>137.25</v>
      </c>
      <c r="P192" s="50">
        <f t="shared" si="128"/>
        <v>1</v>
      </c>
      <c r="Q192" s="48"/>
      <c r="R192" s="56"/>
      <c r="S192" s="70"/>
      <c r="T192" s="53"/>
      <c r="U192" s="54"/>
      <c r="V192" s="55"/>
      <c r="W192" s="54"/>
      <c r="X192" s="55"/>
    </row>
    <row r="193" spans="1:24 16329:16330" s="43" customFormat="1" ht="24" customHeight="1" x14ac:dyDescent="0.2">
      <c r="A193" s="59" t="s">
        <v>522</v>
      </c>
      <c r="B193" s="59"/>
      <c r="C193" s="59"/>
      <c r="D193" s="60" t="s">
        <v>523</v>
      </c>
      <c r="E193" s="61"/>
      <c r="F193" s="62"/>
      <c r="G193" s="63"/>
      <c r="H193" s="63"/>
      <c r="I193" s="66">
        <v>8296.7999999999993</v>
      </c>
      <c r="J193" s="65">
        <f t="shared" si="122"/>
        <v>1.2944057638811552E-2</v>
      </c>
      <c r="K193" s="65"/>
      <c r="L193" s="66">
        <f>SUM(L194:L196)</f>
        <v>0</v>
      </c>
      <c r="M193" s="65"/>
      <c r="N193" s="65"/>
      <c r="O193" s="66">
        <f>SUM(O194:O196)</f>
        <v>8296.7999999999993</v>
      </c>
      <c r="P193" s="65"/>
      <c r="Q193" s="65"/>
      <c r="R193" s="69"/>
      <c r="S193" s="69"/>
      <c r="T193" s="64"/>
      <c r="U193" s="69"/>
      <c r="V193" s="64"/>
      <c r="W193" s="69"/>
      <c r="X193" s="64"/>
      <c r="XDA193"/>
      <c r="XDB193"/>
    </row>
    <row r="194" spans="1:24 16329:16330" ht="39" customHeight="1" x14ac:dyDescent="0.2">
      <c r="A194" s="44" t="s">
        <v>524</v>
      </c>
      <c r="B194" s="44" t="s">
        <v>525</v>
      </c>
      <c r="C194" s="44" t="s">
        <v>65</v>
      </c>
      <c r="D194" s="45" t="s">
        <v>526</v>
      </c>
      <c r="E194" s="44" t="s">
        <v>44</v>
      </c>
      <c r="F194" s="46">
        <v>1</v>
      </c>
      <c r="G194" s="47">
        <v>2364.15</v>
      </c>
      <c r="H194" s="47">
        <f>TRUNC(G194 * (1 + 20.68 / 100), 2)</f>
        <v>2853.05</v>
      </c>
      <c r="I194" s="47">
        <f>TRUNC(F194 * H194, 2)</f>
        <v>2853.05</v>
      </c>
      <c r="J194" s="48">
        <f t="shared" si="122"/>
        <v>4.4511189430155368E-3</v>
      </c>
      <c r="K194" s="49">
        <f>Q194+S194+U194+W194</f>
        <v>0</v>
      </c>
      <c r="L194" s="47">
        <f>TRUNC(K194*H194,2)</f>
        <v>0</v>
      </c>
      <c r="M194" s="50">
        <f>K194/F194</f>
        <v>0</v>
      </c>
      <c r="N194" s="49">
        <f>F194-K194</f>
        <v>1</v>
      </c>
      <c r="O194" s="47">
        <f>TRUNC(N194*H194,2)</f>
        <v>2853.05</v>
      </c>
      <c r="P194" s="50">
        <f>N194/F194</f>
        <v>1</v>
      </c>
      <c r="Q194" s="48"/>
      <c r="R194" s="56"/>
      <c r="S194" s="56"/>
      <c r="T194" s="53"/>
      <c r="U194" s="56"/>
      <c r="V194" s="53"/>
      <c r="W194" s="56"/>
      <c r="X194" s="53"/>
    </row>
    <row r="195" spans="1:24 16329:16330" ht="25.5" customHeight="1" x14ac:dyDescent="0.2">
      <c r="A195" s="44" t="s">
        <v>527</v>
      </c>
      <c r="B195" s="44" t="s">
        <v>528</v>
      </c>
      <c r="C195" s="44" t="s">
        <v>57</v>
      </c>
      <c r="D195" s="45" t="s">
        <v>529</v>
      </c>
      <c r="E195" s="44" t="s">
        <v>505</v>
      </c>
      <c r="F195" s="46">
        <v>2</v>
      </c>
      <c r="G195" s="47">
        <v>598.21</v>
      </c>
      <c r="H195" s="47">
        <f>TRUNC(G195 * (1 + 20.68 / 100), 2)</f>
        <v>721.91</v>
      </c>
      <c r="I195" s="47">
        <f>TRUNC(F195 * H195, 2)</f>
        <v>1443.82</v>
      </c>
      <c r="J195" s="48">
        <f t="shared" si="122"/>
        <v>2.2525418595204052E-3</v>
      </c>
      <c r="K195" s="49">
        <f>Q195+S195+U195+W195</f>
        <v>0</v>
      </c>
      <c r="L195" s="47">
        <f>TRUNC(K195*H195,2)</f>
        <v>0</v>
      </c>
      <c r="M195" s="50">
        <f>K195/F195</f>
        <v>0</v>
      </c>
      <c r="N195" s="49">
        <f>F195-K195</f>
        <v>2</v>
      </c>
      <c r="O195" s="47">
        <f>TRUNC(N195*H195,2)</f>
        <v>1443.82</v>
      </c>
      <c r="P195" s="50">
        <f>N195/F195</f>
        <v>1</v>
      </c>
      <c r="Q195" s="48"/>
      <c r="R195" s="56"/>
      <c r="S195" s="56"/>
      <c r="T195" s="53"/>
      <c r="U195" s="56"/>
      <c r="V195" s="53"/>
      <c r="W195" s="56"/>
      <c r="X195" s="53"/>
    </row>
    <row r="196" spans="1:24 16329:16330" ht="25.5" customHeight="1" x14ac:dyDescent="0.2">
      <c r="A196" s="44" t="s">
        <v>530</v>
      </c>
      <c r="B196" s="44" t="s">
        <v>531</v>
      </c>
      <c r="C196" s="44" t="s">
        <v>65</v>
      </c>
      <c r="D196" s="45" t="s">
        <v>532</v>
      </c>
      <c r="E196" s="44" t="s">
        <v>54</v>
      </c>
      <c r="F196" s="46">
        <v>12.45</v>
      </c>
      <c r="G196" s="47">
        <v>266.23</v>
      </c>
      <c r="H196" s="47">
        <f>TRUNC(G196 * (1 + 20.68 / 100), 2)</f>
        <v>321.27999999999997</v>
      </c>
      <c r="I196" s="47">
        <f>TRUNC(F196 * H196, 2)</f>
        <v>3999.93</v>
      </c>
      <c r="J196" s="48">
        <f t="shared" si="122"/>
        <v>6.2403968362756117E-3</v>
      </c>
      <c r="K196" s="49">
        <f>Q196+S196+U196+W196</f>
        <v>0</v>
      </c>
      <c r="L196" s="47">
        <f>TRUNC(K196*H196,2)</f>
        <v>0</v>
      </c>
      <c r="M196" s="50">
        <f>K196/F196</f>
        <v>0</v>
      </c>
      <c r="N196" s="49">
        <f>F196-K196</f>
        <v>12.45</v>
      </c>
      <c r="O196" s="47">
        <f>TRUNC(N196*H196,2)</f>
        <v>3999.93</v>
      </c>
      <c r="P196" s="50">
        <f>N196/F196</f>
        <v>1</v>
      </c>
      <c r="Q196" s="48"/>
      <c r="R196" s="56"/>
      <c r="S196" s="56"/>
      <c r="T196" s="53"/>
      <c r="U196" s="56"/>
      <c r="V196" s="53"/>
      <c r="W196" s="56"/>
      <c r="X196" s="53"/>
    </row>
    <row r="197" spans="1:24 16329:16330" s="43" customFormat="1" ht="24" customHeight="1" x14ac:dyDescent="0.2">
      <c r="A197" s="34" t="s">
        <v>533</v>
      </c>
      <c r="B197" s="34"/>
      <c r="C197" s="34"/>
      <c r="D197" s="35" t="s">
        <v>534</v>
      </c>
      <c r="E197" s="36"/>
      <c r="F197" s="37"/>
      <c r="G197" s="58"/>
      <c r="H197" s="58"/>
      <c r="I197" s="40">
        <v>25167.08</v>
      </c>
      <c r="J197" s="39">
        <f t="shared" si="122"/>
        <v>3.9263828719576406E-2</v>
      </c>
      <c r="K197" s="39"/>
      <c r="L197" s="40">
        <f>SUM(L198,L205,L211,L215)</f>
        <v>0</v>
      </c>
      <c r="M197" s="39"/>
      <c r="N197" s="39"/>
      <c r="O197" s="40">
        <f>SUM(O198,O205,O211,O215)</f>
        <v>25167.08</v>
      </c>
      <c r="P197" s="39"/>
      <c r="Q197" s="39"/>
      <c r="R197" s="90"/>
      <c r="S197" s="90"/>
      <c r="T197" s="42"/>
      <c r="U197" s="90"/>
      <c r="V197" s="42"/>
      <c r="W197" s="90"/>
      <c r="X197" s="42"/>
      <c r="XDA197"/>
      <c r="XDB197"/>
    </row>
    <row r="198" spans="1:24 16329:16330" s="43" customFormat="1" ht="24" customHeight="1" x14ac:dyDescent="0.2">
      <c r="A198" s="59" t="s">
        <v>535</v>
      </c>
      <c r="B198" s="59"/>
      <c r="C198" s="59"/>
      <c r="D198" s="60" t="s">
        <v>536</v>
      </c>
      <c r="E198" s="61"/>
      <c r="F198" s="62"/>
      <c r="G198" s="63"/>
      <c r="H198" s="63"/>
      <c r="I198" s="66">
        <v>2818.59</v>
      </c>
      <c r="J198" s="65">
        <f t="shared" si="122"/>
        <v>4.3973569834367295E-3</v>
      </c>
      <c r="K198" s="65"/>
      <c r="L198" s="66">
        <f>SUM(L199:L204)</f>
        <v>0</v>
      </c>
      <c r="M198" s="65"/>
      <c r="N198" s="65"/>
      <c r="O198" s="66">
        <f>SUM(O199:O204)</f>
        <v>2818.5899999999997</v>
      </c>
      <c r="P198" s="65"/>
      <c r="Q198" s="65"/>
      <c r="R198" s="69"/>
      <c r="S198" s="69"/>
      <c r="T198" s="64"/>
      <c r="U198" s="69"/>
      <c r="V198" s="64"/>
      <c r="W198" s="69"/>
      <c r="X198" s="64"/>
      <c r="XDA198"/>
      <c r="XDB198"/>
    </row>
    <row r="199" spans="1:24 16329:16330" ht="25.5" customHeight="1" x14ac:dyDescent="0.2">
      <c r="A199" s="44" t="s">
        <v>537</v>
      </c>
      <c r="B199" s="44" t="s">
        <v>538</v>
      </c>
      <c r="C199" s="44" t="s">
        <v>65</v>
      </c>
      <c r="D199" s="45" t="s">
        <v>539</v>
      </c>
      <c r="E199" s="44" t="s">
        <v>83</v>
      </c>
      <c r="F199" s="46">
        <v>2.95</v>
      </c>
      <c r="G199" s="47">
        <v>45.76</v>
      </c>
      <c r="H199" s="47">
        <f t="shared" ref="H199:H204" si="129">TRUNC(G199 * (1 + 20.68 / 100), 2)</f>
        <v>55.22</v>
      </c>
      <c r="I199" s="47">
        <f t="shared" ref="I199:I204" si="130">TRUNC(F199 * H199, 2)</f>
        <v>162.88999999999999</v>
      </c>
      <c r="J199" s="48">
        <f t="shared" si="122"/>
        <v>2.541290074228635E-4</v>
      </c>
      <c r="K199" s="49">
        <f t="shared" ref="K199:K204" si="131">Q199+S199+U199+W199</f>
        <v>0</v>
      </c>
      <c r="L199" s="47">
        <f t="shared" ref="L199:L204" si="132">TRUNC(K199*H199,2)</f>
        <v>0</v>
      </c>
      <c r="M199" s="50">
        <f t="shared" ref="M199:M204" si="133">K199/F199</f>
        <v>0</v>
      </c>
      <c r="N199" s="49">
        <f t="shared" ref="N199:N204" si="134">F199-K199</f>
        <v>2.95</v>
      </c>
      <c r="O199" s="47">
        <f t="shared" ref="O199:O204" si="135">TRUNC(N199*H199,2)</f>
        <v>162.88999999999999</v>
      </c>
      <c r="P199" s="50">
        <f t="shared" ref="P199:P204" si="136">N199/F199</f>
        <v>1</v>
      </c>
      <c r="Q199" s="48"/>
      <c r="R199" s="56"/>
      <c r="S199" s="70"/>
      <c r="T199" s="53"/>
      <c r="U199" s="54"/>
      <c r="V199" s="55"/>
      <c r="W199" s="54"/>
      <c r="X199" s="55"/>
    </row>
    <row r="200" spans="1:24 16329:16330" ht="24" customHeight="1" x14ac:dyDescent="0.2">
      <c r="A200" s="44" t="s">
        <v>540</v>
      </c>
      <c r="B200" s="44" t="s">
        <v>174</v>
      </c>
      <c r="C200" s="44" t="s">
        <v>65</v>
      </c>
      <c r="D200" s="45" t="s">
        <v>175</v>
      </c>
      <c r="E200" s="44" t="s">
        <v>83</v>
      </c>
      <c r="F200" s="46">
        <v>1.47</v>
      </c>
      <c r="G200" s="47">
        <v>27.03</v>
      </c>
      <c r="H200" s="47">
        <f t="shared" si="129"/>
        <v>32.61</v>
      </c>
      <c r="I200" s="47">
        <f t="shared" si="130"/>
        <v>47.93</v>
      </c>
      <c r="J200" s="48">
        <f t="shared" si="122"/>
        <v>7.4776863685787023E-5</v>
      </c>
      <c r="K200" s="49">
        <f t="shared" si="131"/>
        <v>0</v>
      </c>
      <c r="L200" s="47">
        <f t="shared" si="132"/>
        <v>0</v>
      </c>
      <c r="M200" s="50">
        <f t="shared" si="133"/>
        <v>0</v>
      </c>
      <c r="N200" s="49">
        <f t="shared" si="134"/>
        <v>1.47</v>
      </c>
      <c r="O200" s="47">
        <f t="shared" si="135"/>
        <v>47.93</v>
      </c>
      <c r="P200" s="50">
        <f t="shared" si="136"/>
        <v>1</v>
      </c>
      <c r="Q200" s="48"/>
      <c r="R200" s="56"/>
      <c r="S200" s="70"/>
      <c r="T200" s="53"/>
      <c r="U200" s="54"/>
      <c r="V200" s="55"/>
      <c r="W200" s="54"/>
      <c r="X200" s="55"/>
    </row>
    <row r="201" spans="1:24 16329:16330" ht="25.5" customHeight="1" x14ac:dyDescent="0.2">
      <c r="A201" s="44" t="s">
        <v>541</v>
      </c>
      <c r="B201" s="44" t="s">
        <v>162</v>
      </c>
      <c r="C201" s="44" t="s">
        <v>57</v>
      </c>
      <c r="D201" s="45" t="s">
        <v>163</v>
      </c>
      <c r="E201" s="44" t="s">
        <v>83</v>
      </c>
      <c r="F201" s="46">
        <v>2.95</v>
      </c>
      <c r="G201" s="47">
        <v>14.25</v>
      </c>
      <c r="H201" s="47">
        <f t="shared" si="129"/>
        <v>17.190000000000001</v>
      </c>
      <c r="I201" s="47">
        <f t="shared" si="130"/>
        <v>50.71</v>
      </c>
      <c r="J201" s="48">
        <f t="shared" si="122"/>
        <v>7.9114015387153345E-5</v>
      </c>
      <c r="K201" s="49">
        <f t="shared" si="131"/>
        <v>0</v>
      </c>
      <c r="L201" s="47">
        <f t="shared" si="132"/>
        <v>0</v>
      </c>
      <c r="M201" s="50">
        <f t="shared" si="133"/>
        <v>0</v>
      </c>
      <c r="N201" s="49">
        <f t="shared" si="134"/>
        <v>2.95</v>
      </c>
      <c r="O201" s="47">
        <f t="shared" si="135"/>
        <v>50.71</v>
      </c>
      <c r="P201" s="50">
        <f t="shared" si="136"/>
        <v>1</v>
      </c>
      <c r="Q201" s="48"/>
      <c r="R201" s="56"/>
      <c r="S201" s="70"/>
      <c r="T201" s="53"/>
      <c r="U201" s="54"/>
      <c r="V201" s="55"/>
      <c r="W201" s="54"/>
      <c r="X201" s="55"/>
    </row>
    <row r="202" spans="1:24 16329:16330" ht="51.75" customHeight="1" x14ac:dyDescent="0.2">
      <c r="A202" s="44" t="s">
        <v>542</v>
      </c>
      <c r="B202" s="44" t="s">
        <v>543</v>
      </c>
      <c r="C202" s="44" t="s">
        <v>65</v>
      </c>
      <c r="D202" s="45" t="s">
        <v>544</v>
      </c>
      <c r="E202" s="44" t="s">
        <v>67</v>
      </c>
      <c r="F202" s="46">
        <v>32.74</v>
      </c>
      <c r="G202" s="47">
        <v>34.86</v>
      </c>
      <c r="H202" s="47">
        <f t="shared" si="129"/>
        <v>42.06</v>
      </c>
      <c r="I202" s="47">
        <f t="shared" si="130"/>
        <v>1377.04</v>
      </c>
      <c r="J202" s="48">
        <f t="shared" si="122"/>
        <v>2.1483566110969362E-3</v>
      </c>
      <c r="K202" s="49">
        <f t="shared" si="131"/>
        <v>0</v>
      </c>
      <c r="L202" s="47">
        <f t="shared" si="132"/>
        <v>0</v>
      </c>
      <c r="M202" s="50">
        <f t="shared" si="133"/>
        <v>0</v>
      </c>
      <c r="N202" s="49">
        <f t="shared" si="134"/>
        <v>32.74</v>
      </c>
      <c r="O202" s="47">
        <f t="shared" si="135"/>
        <v>1377.04</v>
      </c>
      <c r="P202" s="50">
        <f t="shared" si="136"/>
        <v>1</v>
      </c>
      <c r="Q202" s="48"/>
      <c r="R202" s="56"/>
      <c r="S202" s="56"/>
      <c r="T202" s="53"/>
      <c r="U202" s="56"/>
      <c r="V202" s="53"/>
      <c r="W202" s="56"/>
      <c r="X202" s="53"/>
    </row>
    <row r="203" spans="1:24 16329:16330" ht="39" customHeight="1" x14ac:dyDescent="0.2">
      <c r="A203" s="44" t="s">
        <v>545</v>
      </c>
      <c r="B203" s="44" t="s">
        <v>546</v>
      </c>
      <c r="C203" s="44" t="s">
        <v>65</v>
      </c>
      <c r="D203" s="45" t="s">
        <v>547</v>
      </c>
      <c r="E203" s="44" t="s">
        <v>67</v>
      </c>
      <c r="F203" s="46">
        <v>19.829999999999998</v>
      </c>
      <c r="G203" s="47">
        <v>33.83</v>
      </c>
      <c r="H203" s="47">
        <f t="shared" si="129"/>
        <v>40.82</v>
      </c>
      <c r="I203" s="47">
        <f t="shared" si="130"/>
        <v>809.46</v>
      </c>
      <c r="J203" s="48">
        <f t="shared" si="122"/>
        <v>1.2628600058230161E-3</v>
      </c>
      <c r="K203" s="49">
        <f t="shared" si="131"/>
        <v>0</v>
      </c>
      <c r="L203" s="47">
        <f t="shared" si="132"/>
        <v>0</v>
      </c>
      <c r="M203" s="50">
        <f t="shared" si="133"/>
        <v>0</v>
      </c>
      <c r="N203" s="49">
        <f t="shared" si="134"/>
        <v>19.829999999999998</v>
      </c>
      <c r="O203" s="47">
        <f t="shared" si="135"/>
        <v>809.46</v>
      </c>
      <c r="P203" s="50">
        <f t="shared" si="136"/>
        <v>1</v>
      </c>
      <c r="Q203" s="48"/>
      <c r="R203" s="56"/>
      <c r="S203" s="56"/>
      <c r="T203" s="53"/>
      <c r="U203" s="56"/>
      <c r="V203" s="53"/>
      <c r="W203" s="56"/>
      <c r="X203" s="53"/>
    </row>
    <row r="204" spans="1:24 16329:16330" ht="25.5" customHeight="1" x14ac:dyDescent="0.2">
      <c r="A204" s="44" t="s">
        <v>548</v>
      </c>
      <c r="B204" s="44" t="s">
        <v>549</v>
      </c>
      <c r="C204" s="44" t="s">
        <v>52</v>
      </c>
      <c r="D204" s="45" t="s">
        <v>550</v>
      </c>
      <c r="E204" s="44" t="s">
        <v>44</v>
      </c>
      <c r="F204" s="46">
        <v>12</v>
      </c>
      <c r="G204" s="47">
        <v>25.59</v>
      </c>
      <c r="H204" s="47">
        <f t="shared" si="129"/>
        <v>30.88</v>
      </c>
      <c r="I204" s="47">
        <f t="shared" si="130"/>
        <v>370.56</v>
      </c>
      <c r="J204" s="48">
        <f t="shared" si="122"/>
        <v>5.7812048002097306E-4</v>
      </c>
      <c r="K204" s="49">
        <f t="shared" si="131"/>
        <v>0</v>
      </c>
      <c r="L204" s="47">
        <f t="shared" si="132"/>
        <v>0</v>
      </c>
      <c r="M204" s="50">
        <f t="shared" si="133"/>
        <v>0</v>
      </c>
      <c r="N204" s="49">
        <f t="shared" si="134"/>
        <v>12</v>
      </c>
      <c r="O204" s="47">
        <f t="shared" si="135"/>
        <v>370.56</v>
      </c>
      <c r="P204" s="50">
        <f t="shared" si="136"/>
        <v>1</v>
      </c>
      <c r="Q204" s="48"/>
      <c r="R204" s="56"/>
      <c r="S204" s="56"/>
      <c r="T204" s="53"/>
      <c r="U204" s="56"/>
      <c r="V204" s="53"/>
      <c r="W204" s="56"/>
      <c r="X204" s="53"/>
    </row>
    <row r="205" spans="1:24 16329:16330" s="43" customFormat="1" ht="24" customHeight="1" x14ac:dyDescent="0.2">
      <c r="A205" s="59" t="s">
        <v>551</v>
      </c>
      <c r="B205" s="59"/>
      <c r="C205" s="59"/>
      <c r="D205" s="60" t="s">
        <v>552</v>
      </c>
      <c r="E205" s="61"/>
      <c r="F205" s="62"/>
      <c r="G205" s="63"/>
      <c r="H205" s="63"/>
      <c r="I205" s="66">
        <v>9603.02</v>
      </c>
      <c r="J205" s="65">
        <f t="shared" si="122"/>
        <v>1.498192609037944E-2</v>
      </c>
      <c r="K205" s="65"/>
      <c r="L205" s="66">
        <f>SUM(L206:L210)</f>
        <v>0</v>
      </c>
      <c r="M205" s="65"/>
      <c r="N205" s="65"/>
      <c r="O205" s="66">
        <f>SUM(O206:O210)</f>
        <v>9603.02</v>
      </c>
      <c r="P205" s="65"/>
      <c r="Q205" s="65"/>
      <c r="R205" s="69"/>
      <c r="S205" s="69"/>
      <c r="T205" s="64"/>
      <c r="U205" s="69"/>
      <c r="V205" s="64"/>
      <c r="W205" s="69"/>
      <c r="X205" s="64"/>
      <c r="XDA205"/>
      <c r="XDB205"/>
    </row>
    <row r="206" spans="1:24 16329:16330" ht="25.5" customHeight="1" x14ac:dyDescent="0.2">
      <c r="A206" s="44" t="s">
        <v>553</v>
      </c>
      <c r="B206" s="44" t="s">
        <v>554</v>
      </c>
      <c r="C206" s="44" t="s">
        <v>57</v>
      </c>
      <c r="D206" s="45" t="s">
        <v>555</v>
      </c>
      <c r="E206" s="44" t="s">
        <v>54</v>
      </c>
      <c r="F206" s="46">
        <v>91.47</v>
      </c>
      <c r="G206" s="47">
        <v>6.16</v>
      </c>
      <c r="H206" s="47">
        <f>TRUNC(G206 * (1 + 20.68 / 100), 2)</f>
        <v>7.43</v>
      </c>
      <c r="I206" s="47">
        <f>TRUNC(F206 * H206, 2)</f>
        <v>679.62</v>
      </c>
      <c r="J206" s="48">
        <f t="shared" si="122"/>
        <v>1.0602931795980508E-3</v>
      </c>
      <c r="K206" s="49">
        <f>Q206+S206+U206+W206</f>
        <v>0</v>
      </c>
      <c r="L206" s="47">
        <f>TRUNC(K206*H206,2)</f>
        <v>0</v>
      </c>
      <c r="M206" s="50">
        <f>K206/F206</f>
        <v>0</v>
      </c>
      <c r="N206" s="49">
        <f>F206-K206</f>
        <v>91.47</v>
      </c>
      <c r="O206" s="47">
        <f>TRUNC(N206*H206,2)</f>
        <v>679.62</v>
      </c>
      <c r="P206" s="50">
        <f>N206/F206</f>
        <v>1</v>
      </c>
      <c r="Q206" s="48"/>
      <c r="R206" s="56"/>
      <c r="S206" s="56"/>
      <c r="T206" s="53"/>
      <c r="U206" s="56"/>
      <c r="V206" s="53"/>
      <c r="W206" s="56"/>
      <c r="X206" s="53"/>
    </row>
    <row r="207" spans="1:24 16329:16330" ht="25.5" customHeight="1" x14ac:dyDescent="0.2">
      <c r="A207" s="44" t="s">
        <v>556</v>
      </c>
      <c r="B207" s="44" t="s">
        <v>211</v>
      </c>
      <c r="C207" s="44" t="s">
        <v>65</v>
      </c>
      <c r="D207" s="45" t="s">
        <v>212</v>
      </c>
      <c r="E207" s="44" t="s">
        <v>54</v>
      </c>
      <c r="F207" s="46">
        <v>91.47</v>
      </c>
      <c r="G207" s="47">
        <v>1.84</v>
      </c>
      <c r="H207" s="47">
        <f>TRUNC(G207 * (1 + 20.68 / 100), 2)</f>
        <v>2.2200000000000002</v>
      </c>
      <c r="I207" s="47">
        <f>TRUNC(F207 * H207, 2)</f>
        <v>203.06</v>
      </c>
      <c r="J207" s="48">
        <f t="shared" si="122"/>
        <v>3.1679928938109562E-4</v>
      </c>
      <c r="K207" s="49">
        <f>Q207+S207+U207+W207</f>
        <v>0</v>
      </c>
      <c r="L207" s="47">
        <f>TRUNC(K207*H207,2)</f>
        <v>0</v>
      </c>
      <c r="M207" s="50">
        <f>K207/F207</f>
        <v>0</v>
      </c>
      <c r="N207" s="49">
        <f>F207-K207</f>
        <v>91.47</v>
      </c>
      <c r="O207" s="47">
        <f>TRUNC(N207*H207,2)</f>
        <v>203.06</v>
      </c>
      <c r="P207" s="50">
        <f>N207/F207</f>
        <v>1</v>
      </c>
      <c r="Q207" s="48"/>
      <c r="R207" s="56"/>
      <c r="S207" s="56"/>
      <c r="T207" s="53"/>
      <c r="U207" s="56"/>
      <c r="V207" s="53"/>
      <c r="W207" s="56"/>
      <c r="X207" s="53"/>
    </row>
    <row r="208" spans="1:24 16329:16330" ht="39" customHeight="1" x14ac:dyDescent="0.2">
      <c r="A208" s="44" t="s">
        <v>557</v>
      </c>
      <c r="B208" s="44" t="s">
        <v>309</v>
      </c>
      <c r="C208" s="44" t="s">
        <v>52</v>
      </c>
      <c r="D208" s="45" t="s">
        <v>310</v>
      </c>
      <c r="E208" s="44" t="s">
        <v>67</v>
      </c>
      <c r="F208" s="46">
        <v>100</v>
      </c>
      <c r="G208" s="47">
        <v>7.87</v>
      </c>
      <c r="H208" s="47">
        <f>TRUNC(G208 * (1 + 20.68 / 100), 2)</f>
        <v>9.49</v>
      </c>
      <c r="I208" s="47">
        <f>TRUNC(F208 * H208, 2)</f>
        <v>949</v>
      </c>
      <c r="J208" s="48">
        <f t="shared" si="122"/>
        <v>1.4805600592074251E-3</v>
      </c>
      <c r="K208" s="49">
        <f>Q208+S208+U208+W208</f>
        <v>0</v>
      </c>
      <c r="L208" s="47">
        <f>TRUNC(K208*H208,2)</f>
        <v>0</v>
      </c>
      <c r="M208" s="50">
        <f>K208/F208</f>
        <v>0</v>
      </c>
      <c r="N208" s="49">
        <f>F208-K208</f>
        <v>100</v>
      </c>
      <c r="O208" s="47">
        <f>TRUNC(N208*H208,2)</f>
        <v>949</v>
      </c>
      <c r="P208" s="50">
        <f>N208/F208</f>
        <v>1</v>
      </c>
      <c r="Q208" s="48"/>
      <c r="R208" s="56"/>
      <c r="S208" s="56"/>
      <c r="T208" s="53"/>
      <c r="U208" s="56"/>
      <c r="V208" s="53"/>
      <c r="W208" s="56"/>
      <c r="X208" s="53"/>
    </row>
    <row r="209" spans="1:24 16329:16330" ht="25.5" customHeight="1" x14ac:dyDescent="0.2">
      <c r="A209" s="44" t="s">
        <v>558</v>
      </c>
      <c r="B209" s="44" t="s">
        <v>306</v>
      </c>
      <c r="C209" s="44" t="s">
        <v>57</v>
      </c>
      <c r="D209" s="45" t="s">
        <v>307</v>
      </c>
      <c r="E209" s="44" t="s">
        <v>59</v>
      </c>
      <c r="F209" s="46">
        <v>400</v>
      </c>
      <c r="G209" s="47">
        <v>0.78</v>
      </c>
      <c r="H209" s="47">
        <f>TRUNC(G209 * (1 + 20.68 / 100), 2)</f>
        <v>0.94</v>
      </c>
      <c r="I209" s="47">
        <f>TRUNC(F209 * H209, 2)</f>
        <v>376</v>
      </c>
      <c r="J209" s="48">
        <f t="shared" si="122"/>
        <v>5.8660756824235178E-4</v>
      </c>
      <c r="K209" s="49">
        <f>Q209+S209+U209+W209</f>
        <v>0</v>
      </c>
      <c r="L209" s="47">
        <f>TRUNC(K209*H209,2)</f>
        <v>0</v>
      </c>
      <c r="M209" s="50">
        <f>K209/F209</f>
        <v>0</v>
      </c>
      <c r="N209" s="49">
        <f>F209-K209</f>
        <v>400</v>
      </c>
      <c r="O209" s="47">
        <f>TRUNC(N209*H209,2)</f>
        <v>376</v>
      </c>
      <c r="P209" s="50">
        <f>N209/F209</f>
        <v>1</v>
      </c>
      <c r="Q209" s="48"/>
      <c r="R209" s="56"/>
      <c r="S209" s="56"/>
      <c r="T209" s="53"/>
      <c r="U209" s="56"/>
      <c r="V209" s="53"/>
      <c r="W209" s="56"/>
      <c r="X209" s="53"/>
    </row>
    <row r="210" spans="1:24 16329:16330" ht="51.75" customHeight="1" x14ac:dyDescent="0.2">
      <c r="A210" s="44" t="s">
        <v>559</v>
      </c>
      <c r="B210" s="44" t="s">
        <v>312</v>
      </c>
      <c r="C210" s="44" t="s">
        <v>65</v>
      </c>
      <c r="D210" s="45" t="s">
        <v>313</v>
      </c>
      <c r="E210" s="44" t="s">
        <v>54</v>
      </c>
      <c r="F210" s="46">
        <v>91.47</v>
      </c>
      <c r="G210" s="47">
        <v>67</v>
      </c>
      <c r="H210" s="47">
        <f>TRUNC(G210 * (1 + 20.68 / 100), 2)</f>
        <v>80.849999999999994</v>
      </c>
      <c r="I210" s="47">
        <f>TRUNC(F210 * H210, 2)</f>
        <v>7395.34</v>
      </c>
      <c r="J210" s="48">
        <f t="shared" si="122"/>
        <v>1.1537665993950515E-2</v>
      </c>
      <c r="K210" s="49">
        <f>Q210+S210+U210+W210</f>
        <v>0</v>
      </c>
      <c r="L210" s="47">
        <f>TRUNC(K210*H210,2)</f>
        <v>0</v>
      </c>
      <c r="M210" s="50">
        <f>K210/F210</f>
        <v>0</v>
      </c>
      <c r="N210" s="49">
        <f>F210-K210</f>
        <v>91.47</v>
      </c>
      <c r="O210" s="47">
        <f>TRUNC(N210*H210,2)</f>
        <v>7395.34</v>
      </c>
      <c r="P210" s="50">
        <f>N210/F210</f>
        <v>1</v>
      </c>
      <c r="Q210" s="48"/>
      <c r="R210" s="56"/>
      <c r="S210" s="56"/>
      <c r="T210" s="53"/>
      <c r="U210" s="56"/>
      <c r="V210" s="53"/>
      <c r="W210" s="56"/>
      <c r="X210" s="53"/>
    </row>
    <row r="211" spans="1:24 16329:16330" s="43" customFormat="1" ht="24" customHeight="1" x14ac:dyDescent="0.2">
      <c r="A211" s="59" t="s">
        <v>560</v>
      </c>
      <c r="B211" s="59"/>
      <c r="C211" s="59"/>
      <c r="D211" s="60" t="s">
        <v>561</v>
      </c>
      <c r="E211" s="61"/>
      <c r="F211" s="62"/>
      <c r="G211" s="63"/>
      <c r="H211" s="63"/>
      <c r="I211" s="66">
        <v>12161.97</v>
      </c>
      <c r="J211" s="65">
        <f t="shared" si="122"/>
        <v>1.8974211826426689E-2</v>
      </c>
      <c r="K211" s="65"/>
      <c r="L211" s="66">
        <f>SUM(L212:L214)</f>
        <v>0</v>
      </c>
      <c r="M211" s="65"/>
      <c r="N211" s="65"/>
      <c r="O211" s="66">
        <f>SUM(O212:O214)</f>
        <v>12161.97</v>
      </c>
      <c r="P211" s="65"/>
      <c r="Q211" s="65"/>
      <c r="R211" s="69"/>
      <c r="S211" s="69"/>
      <c r="T211" s="64"/>
      <c r="U211" s="69"/>
      <c r="V211" s="64"/>
      <c r="W211" s="69"/>
      <c r="X211" s="64"/>
      <c r="XDA211"/>
      <c r="XDB211"/>
    </row>
    <row r="212" spans="1:24 16329:16330" ht="25.5" customHeight="1" x14ac:dyDescent="0.2">
      <c r="A212" s="44" t="s">
        <v>562</v>
      </c>
      <c r="B212" s="44" t="s">
        <v>554</v>
      </c>
      <c r="C212" s="44" t="s">
        <v>57</v>
      </c>
      <c r="D212" s="45" t="s">
        <v>555</v>
      </c>
      <c r="E212" s="44" t="s">
        <v>54</v>
      </c>
      <c r="F212" s="46">
        <v>293.56</v>
      </c>
      <c r="G212" s="47">
        <v>6.16</v>
      </c>
      <c r="H212" s="47">
        <f>TRUNC(G212 * (1 + 20.68 / 100), 2)</f>
        <v>7.43</v>
      </c>
      <c r="I212" s="47">
        <f>TRUNC(F212 * H212, 2)</f>
        <v>2181.15</v>
      </c>
      <c r="J212" s="48">
        <f t="shared" si="122"/>
        <v>3.4028699400845894E-3</v>
      </c>
      <c r="K212" s="49">
        <f>Q212+S212+U212+W212</f>
        <v>0</v>
      </c>
      <c r="L212" s="47">
        <f>TRUNC(K212*H212,2)</f>
        <v>0</v>
      </c>
      <c r="M212" s="50">
        <f>K212/F212</f>
        <v>0</v>
      </c>
      <c r="N212" s="49">
        <f>F212-K212</f>
        <v>293.56</v>
      </c>
      <c r="O212" s="47">
        <f>TRUNC(N212*H212,2)</f>
        <v>2181.15</v>
      </c>
      <c r="P212" s="50">
        <f>N212/F212</f>
        <v>1</v>
      </c>
      <c r="Q212" s="48"/>
      <c r="R212" s="56"/>
      <c r="S212" s="56"/>
      <c r="T212" s="53"/>
      <c r="U212" s="56"/>
      <c r="V212" s="53"/>
      <c r="W212" s="56"/>
      <c r="X212" s="53"/>
    </row>
    <row r="213" spans="1:24 16329:16330" ht="25.5" customHeight="1" x14ac:dyDescent="0.2">
      <c r="A213" s="44" t="s">
        <v>563</v>
      </c>
      <c r="B213" s="44" t="s">
        <v>564</v>
      </c>
      <c r="C213" s="44" t="s">
        <v>57</v>
      </c>
      <c r="D213" s="45" t="s">
        <v>565</v>
      </c>
      <c r="E213" s="44" t="s">
        <v>54</v>
      </c>
      <c r="F213" s="46">
        <v>182.86</v>
      </c>
      <c r="G213" s="47">
        <v>13</v>
      </c>
      <c r="H213" s="47">
        <f>TRUNC(G213 * (1 + 20.68 / 100), 2)</f>
        <v>15.68</v>
      </c>
      <c r="I213" s="47">
        <f>TRUNC(F213 * H213, 2)</f>
        <v>2867.24</v>
      </c>
      <c r="J213" s="48">
        <f t="shared" si="122"/>
        <v>4.4732571382106396E-3</v>
      </c>
      <c r="K213" s="49">
        <f>Q213+S213+U213+W213</f>
        <v>0</v>
      </c>
      <c r="L213" s="47">
        <f>TRUNC(K213*H213,2)</f>
        <v>0</v>
      </c>
      <c r="M213" s="50">
        <f>K213/F213</f>
        <v>0</v>
      </c>
      <c r="N213" s="49">
        <f>F213-K213</f>
        <v>182.86</v>
      </c>
      <c r="O213" s="47">
        <f>TRUNC(N213*H213,2)</f>
        <v>2867.24</v>
      </c>
      <c r="P213" s="50">
        <f>N213/F213</f>
        <v>1</v>
      </c>
      <c r="Q213" s="48"/>
      <c r="R213" s="56"/>
      <c r="S213" s="56"/>
      <c r="T213" s="53"/>
      <c r="U213" s="56"/>
      <c r="V213" s="53"/>
      <c r="W213" s="56"/>
      <c r="X213" s="53"/>
    </row>
    <row r="214" spans="1:24 16329:16330" ht="39" customHeight="1" x14ac:dyDescent="0.2">
      <c r="A214" s="44" t="s">
        <v>566</v>
      </c>
      <c r="B214" s="44" t="s">
        <v>567</v>
      </c>
      <c r="C214" s="44" t="s">
        <v>65</v>
      </c>
      <c r="D214" s="45" t="s">
        <v>568</v>
      </c>
      <c r="E214" s="44" t="s">
        <v>54</v>
      </c>
      <c r="F214" s="46">
        <v>110.7</v>
      </c>
      <c r="G214" s="47">
        <v>53.25</v>
      </c>
      <c r="H214" s="47">
        <f>TRUNC(G214 * (1 + 20.68 / 100), 2)</f>
        <v>64.260000000000005</v>
      </c>
      <c r="I214" s="47">
        <f>TRUNC(F214 * H214, 2)</f>
        <v>7113.58</v>
      </c>
      <c r="J214" s="48">
        <f t="shared" si="122"/>
        <v>1.1098084748131459E-2</v>
      </c>
      <c r="K214" s="49">
        <f>Q214+S214+U214+W214</f>
        <v>0</v>
      </c>
      <c r="L214" s="47">
        <f>TRUNC(K214*H214,2)</f>
        <v>0</v>
      </c>
      <c r="M214" s="50">
        <f>K214/F214</f>
        <v>0</v>
      </c>
      <c r="N214" s="49">
        <f>F214-K214</f>
        <v>110.7</v>
      </c>
      <c r="O214" s="47">
        <f>TRUNC(N214*H214,2)</f>
        <v>7113.58</v>
      </c>
      <c r="P214" s="50">
        <f>N214/F214</f>
        <v>1</v>
      </c>
      <c r="Q214" s="48"/>
      <c r="R214" s="56"/>
      <c r="S214" s="56"/>
      <c r="T214" s="53"/>
      <c r="U214" s="56"/>
      <c r="V214" s="53"/>
      <c r="W214" s="56"/>
      <c r="X214" s="53"/>
    </row>
    <row r="215" spans="1:24 16329:16330" s="43" customFormat="1" ht="24" customHeight="1" x14ac:dyDescent="0.2">
      <c r="A215" s="59" t="s">
        <v>569</v>
      </c>
      <c r="B215" s="59"/>
      <c r="C215" s="59"/>
      <c r="D215" s="60" t="s">
        <v>570</v>
      </c>
      <c r="E215" s="61"/>
      <c r="F215" s="62"/>
      <c r="G215" s="63"/>
      <c r="H215" s="63"/>
      <c r="I215" s="66">
        <v>583.5</v>
      </c>
      <c r="J215" s="65">
        <f t="shared" si="122"/>
        <v>9.1033381933354322E-4</v>
      </c>
      <c r="K215" s="65"/>
      <c r="L215" s="66">
        <f>SUM(L216:L218)</f>
        <v>0</v>
      </c>
      <c r="M215" s="65"/>
      <c r="N215" s="65"/>
      <c r="O215" s="66">
        <f>SUM(O216:O218)</f>
        <v>583.5</v>
      </c>
      <c r="P215" s="65"/>
      <c r="Q215" s="65"/>
      <c r="R215" s="69"/>
      <c r="S215" s="69"/>
      <c r="T215" s="64"/>
      <c r="U215" s="69"/>
      <c r="V215" s="64"/>
      <c r="W215" s="69"/>
      <c r="X215" s="64"/>
      <c r="XDA215"/>
      <c r="XDB215"/>
    </row>
    <row r="216" spans="1:24 16329:16330" ht="25.5" customHeight="1" x14ac:dyDescent="0.2">
      <c r="A216" s="44" t="s">
        <v>571</v>
      </c>
      <c r="B216" s="44" t="s">
        <v>162</v>
      </c>
      <c r="C216" s="44" t="s">
        <v>57</v>
      </c>
      <c r="D216" s="45" t="s">
        <v>163</v>
      </c>
      <c r="E216" s="44" t="s">
        <v>83</v>
      </c>
      <c r="F216" s="46">
        <v>5.82</v>
      </c>
      <c r="G216" s="47">
        <v>14.25</v>
      </c>
      <c r="H216" s="47">
        <f>TRUNC(G216 * (1 + 20.68 / 100), 2)</f>
        <v>17.190000000000001</v>
      </c>
      <c r="I216" s="47">
        <f>TRUNC(F216 * H216, 2)</f>
        <v>100.04</v>
      </c>
      <c r="J216" s="48">
        <f t="shared" si="122"/>
        <v>1.5607505618873637E-4</v>
      </c>
      <c r="K216" s="49">
        <f>Q216+S216+U216+W216</f>
        <v>0</v>
      </c>
      <c r="L216" s="47">
        <f>TRUNC(K216*H216,2)</f>
        <v>0</v>
      </c>
      <c r="M216" s="50">
        <f>K216/F216</f>
        <v>0</v>
      </c>
      <c r="N216" s="49">
        <f>F216-K216</f>
        <v>5.82</v>
      </c>
      <c r="O216" s="47">
        <f>TRUNC(N216*H216,2)</f>
        <v>100.04</v>
      </c>
      <c r="P216" s="50">
        <f>N216/F216</f>
        <v>1</v>
      </c>
      <c r="Q216" s="48"/>
      <c r="R216" s="56"/>
      <c r="S216" s="56"/>
      <c r="T216" s="53"/>
      <c r="U216" s="56"/>
      <c r="V216" s="53"/>
      <c r="W216" s="56"/>
      <c r="X216" s="53"/>
    </row>
    <row r="217" spans="1:24 16329:16330" ht="25.5" customHeight="1" x14ac:dyDescent="0.2">
      <c r="A217" s="44" t="s">
        <v>572</v>
      </c>
      <c r="B217" s="44" t="s">
        <v>211</v>
      </c>
      <c r="C217" s="44" t="s">
        <v>65</v>
      </c>
      <c r="D217" s="45" t="s">
        <v>212</v>
      </c>
      <c r="E217" s="44" t="s">
        <v>54</v>
      </c>
      <c r="F217" s="46">
        <v>5.82</v>
      </c>
      <c r="G217" s="47">
        <v>1.84</v>
      </c>
      <c r="H217" s="47">
        <f>TRUNC(G217 * (1 + 20.68 / 100), 2)</f>
        <v>2.2200000000000002</v>
      </c>
      <c r="I217" s="47">
        <f>TRUNC(F217 * H217, 2)</f>
        <v>12.92</v>
      </c>
      <c r="J217" s="48">
        <f t="shared" si="122"/>
        <v>2.0156834525774427E-5</v>
      </c>
      <c r="K217" s="49">
        <f>Q217+S217+U217+W217</f>
        <v>0</v>
      </c>
      <c r="L217" s="47">
        <f>TRUNC(K217*H217,2)</f>
        <v>0</v>
      </c>
      <c r="M217" s="50">
        <f>K217/F217</f>
        <v>0</v>
      </c>
      <c r="N217" s="49">
        <f>F217-K217</f>
        <v>5.82</v>
      </c>
      <c r="O217" s="47">
        <f>TRUNC(N217*H217,2)</f>
        <v>12.92</v>
      </c>
      <c r="P217" s="50">
        <f>N217/F217</f>
        <v>1</v>
      </c>
      <c r="Q217" s="48"/>
      <c r="R217" s="56"/>
      <c r="S217" s="56"/>
      <c r="T217" s="53"/>
      <c r="U217" s="56"/>
      <c r="V217" s="53"/>
      <c r="W217" s="56"/>
      <c r="X217" s="53"/>
    </row>
    <row r="218" spans="1:24 16329:16330" ht="51.75" customHeight="1" x14ac:dyDescent="0.2">
      <c r="A218" s="44" t="s">
        <v>573</v>
      </c>
      <c r="B218" s="44" t="s">
        <v>312</v>
      </c>
      <c r="C218" s="44" t="s">
        <v>65</v>
      </c>
      <c r="D218" s="45" t="s">
        <v>313</v>
      </c>
      <c r="E218" s="44" t="s">
        <v>54</v>
      </c>
      <c r="F218" s="46">
        <v>5.82</v>
      </c>
      <c r="G218" s="47">
        <v>67</v>
      </c>
      <c r="H218" s="47">
        <f>TRUNC(G218 * (1 + 20.68 / 100), 2)</f>
        <v>80.849999999999994</v>
      </c>
      <c r="I218" s="47">
        <f>TRUNC(F218 * H218, 2)</f>
        <v>470.54</v>
      </c>
      <c r="J218" s="48">
        <f t="shared" si="122"/>
        <v>7.341019286190325E-4</v>
      </c>
      <c r="K218" s="49">
        <f>Q218+S218+U218+W218</f>
        <v>0</v>
      </c>
      <c r="L218" s="47">
        <f>TRUNC(K218*H218,2)</f>
        <v>0</v>
      </c>
      <c r="M218" s="50">
        <f>K218/F218</f>
        <v>0</v>
      </c>
      <c r="N218" s="49">
        <f>F218-K218</f>
        <v>5.82</v>
      </c>
      <c r="O218" s="47">
        <f>TRUNC(N218*H218,2)</f>
        <v>470.54</v>
      </c>
      <c r="P218" s="50">
        <f>N218/F218</f>
        <v>1</v>
      </c>
      <c r="Q218" s="48"/>
      <c r="R218" s="56"/>
      <c r="S218" s="56"/>
      <c r="T218" s="53"/>
      <c r="U218" s="56"/>
      <c r="V218" s="53"/>
      <c r="W218" s="56"/>
      <c r="X218" s="53"/>
    </row>
    <row r="219" spans="1:24 16329:16330" s="43" customFormat="1" ht="24" customHeight="1" x14ac:dyDescent="0.2">
      <c r="A219" s="34" t="s">
        <v>574</v>
      </c>
      <c r="B219" s="34"/>
      <c r="C219" s="34"/>
      <c r="D219" s="35" t="s">
        <v>575</v>
      </c>
      <c r="E219" s="36"/>
      <c r="F219" s="37"/>
      <c r="G219" s="58"/>
      <c r="H219" s="58"/>
      <c r="I219" s="40">
        <v>68429.429999999993</v>
      </c>
      <c r="J219" s="39">
        <f t="shared" si="122"/>
        <v>0.10675856789497401</v>
      </c>
      <c r="K219" s="39"/>
      <c r="L219" s="40">
        <f>SUM(L220,L231)</f>
        <v>0</v>
      </c>
      <c r="M219" s="39"/>
      <c r="N219" s="39"/>
      <c r="O219" s="40">
        <f>SUM(O220,O231)</f>
        <v>68429.430000000008</v>
      </c>
      <c r="P219" s="39"/>
      <c r="Q219" s="39"/>
      <c r="R219" s="90"/>
      <c r="S219" s="90"/>
      <c r="T219" s="42"/>
      <c r="U219" s="90"/>
      <c r="V219" s="42"/>
      <c r="W219" s="90"/>
      <c r="X219" s="42"/>
      <c r="XDA219"/>
      <c r="XDB219"/>
    </row>
    <row r="220" spans="1:24 16329:16330" s="43" customFormat="1" ht="24" customHeight="1" x14ac:dyDescent="0.2">
      <c r="A220" s="59" t="s">
        <v>576</v>
      </c>
      <c r="B220" s="59"/>
      <c r="C220" s="59"/>
      <c r="D220" s="60" t="s">
        <v>577</v>
      </c>
      <c r="E220" s="61"/>
      <c r="F220" s="62"/>
      <c r="G220" s="63"/>
      <c r="H220" s="63"/>
      <c r="I220" s="66">
        <v>65181.47</v>
      </c>
      <c r="J220" s="65">
        <f t="shared" si="122"/>
        <v>0.10169133939138778</v>
      </c>
      <c r="K220" s="65"/>
      <c r="L220" s="66">
        <f>SUM(L221:L230)</f>
        <v>0</v>
      </c>
      <c r="M220" s="65"/>
      <c r="N220" s="65"/>
      <c r="O220" s="66">
        <f>SUM(O221:O230)</f>
        <v>65181.47</v>
      </c>
      <c r="P220" s="65"/>
      <c r="Q220" s="65"/>
      <c r="R220" s="69"/>
      <c r="S220" s="69"/>
      <c r="T220" s="64"/>
      <c r="U220" s="69"/>
      <c r="V220" s="64"/>
      <c r="W220" s="69"/>
      <c r="X220" s="64"/>
      <c r="XDA220"/>
      <c r="XDB220"/>
    </row>
    <row r="221" spans="1:24 16329:16330" ht="51.75" customHeight="1" x14ac:dyDescent="0.2">
      <c r="A221" s="44" t="s">
        <v>578</v>
      </c>
      <c r="B221" s="44" t="s">
        <v>579</v>
      </c>
      <c r="C221" s="44" t="s">
        <v>65</v>
      </c>
      <c r="D221" s="45" t="s">
        <v>580</v>
      </c>
      <c r="E221" s="44" t="s">
        <v>44</v>
      </c>
      <c r="F221" s="46">
        <v>6</v>
      </c>
      <c r="G221" s="47">
        <v>1204.1600000000001</v>
      </c>
      <c r="H221" s="47">
        <f t="shared" ref="H221:H230" si="137">TRUNC(G221 * (1 + 20.68 / 100), 2)</f>
        <v>1453.18</v>
      </c>
      <c r="I221" s="47">
        <f t="shared" ref="I221:I230" si="138">TRUNC(F221 * H221, 2)</f>
        <v>8719.08</v>
      </c>
      <c r="J221" s="48">
        <f t="shared" si="122"/>
        <v>1.3602867861996076E-2</v>
      </c>
      <c r="K221" s="49">
        <f t="shared" ref="K221:K230" si="139">Q221+S221+U221+W221</f>
        <v>0</v>
      </c>
      <c r="L221" s="47">
        <f t="shared" ref="L221:L230" si="140">TRUNC(K221*H221,2)</f>
        <v>0</v>
      </c>
      <c r="M221" s="50">
        <f t="shared" ref="M221:M230" si="141">K221/F221</f>
        <v>0</v>
      </c>
      <c r="N221" s="49">
        <f t="shared" ref="N221:N230" si="142">F221-K221</f>
        <v>6</v>
      </c>
      <c r="O221" s="47">
        <f t="shared" ref="O221:O230" si="143">TRUNC(N221*H221,2)</f>
        <v>8719.08</v>
      </c>
      <c r="P221" s="50">
        <f t="shared" ref="P221:P230" si="144">N221/F221</f>
        <v>1</v>
      </c>
      <c r="Q221" s="48"/>
      <c r="R221" s="56"/>
      <c r="S221" s="56"/>
      <c r="T221" s="53"/>
      <c r="U221" s="56"/>
      <c r="V221" s="53"/>
      <c r="W221" s="56"/>
      <c r="X221" s="53"/>
    </row>
    <row r="222" spans="1:24 16329:16330" ht="51.75" customHeight="1" x14ac:dyDescent="0.2">
      <c r="A222" s="44" t="s">
        <v>581</v>
      </c>
      <c r="B222" s="44" t="s">
        <v>582</v>
      </c>
      <c r="C222" s="44" t="s">
        <v>52</v>
      </c>
      <c r="D222" s="45" t="s">
        <v>583</v>
      </c>
      <c r="E222" s="44" t="s">
        <v>322</v>
      </c>
      <c r="F222" s="46">
        <v>150.03</v>
      </c>
      <c r="G222" s="47">
        <v>77.91</v>
      </c>
      <c r="H222" s="47">
        <f t="shared" si="137"/>
        <v>94.02</v>
      </c>
      <c r="I222" s="47">
        <f t="shared" si="138"/>
        <v>14105.82</v>
      </c>
      <c r="J222" s="48">
        <f t="shared" si="122"/>
        <v>2.2006863745383857E-2</v>
      </c>
      <c r="K222" s="49">
        <f t="shared" si="139"/>
        <v>0</v>
      </c>
      <c r="L222" s="47">
        <f t="shared" si="140"/>
        <v>0</v>
      </c>
      <c r="M222" s="50">
        <f t="shared" si="141"/>
        <v>0</v>
      </c>
      <c r="N222" s="49">
        <f t="shared" si="142"/>
        <v>150.03</v>
      </c>
      <c r="O222" s="47">
        <f t="shared" si="143"/>
        <v>14105.82</v>
      </c>
      <c r="P222" s="50">
        <f t="shared" si="144"/>
        <v>1</v>
      </c>
      <c r="Q222" s="48"/>
      <c r="R222" s="56"/>
      <c r="S222" s="56"/>
      <c r="T222" s="53"/>
      <c r="U222" s="56"/>
      <c r="V222" s="53"/>
      <c r="W222" s="56"/>
      <c r="X222" s="53"/>
    </row>
    <row r="223" spans="1:24 16329:16330" ht="39" customHeight="1" x14ac:dyDescent="0.2">
      <c r="A223" s="44" t="s">
        <v>584</v>
      </c>
      <c r="B223" s="44" t="s">
        <v>585</v>
      </c>
      <c r="C223" s="44" t="s">
        <v>52</v>
      </c>
      <c r="D223" s="45" t="s">
        <v>586</v>
      </c>
      <c r="E223" s="44" t="s">
        <v>67</v>
      </c>
      <c r="F223" s="46">
        <v>32.93</v>
      </c>
      <c r="G223" s="47">
        <v>100.86</v>
      </c>
      <c r="H223" s="47">
        <f t="shared" si="137"/>
        <v>121.71</v>
      </c>
      <c r="I223" s="47">
        <f t="shared" si="138"/>
        <v>4007.91</v>
      </c>
      <c r="J223" s="48">
        <f t="shared" si="122"/>
        <v>6.2528466458356491E-3</v>
      </c>
      <c r="K223" s="49">
        <f t="shared" si="139"/>
        <v>0</v>
      </c>
      <c r="L223" s="47">
        <f t="shared" si="140"/>
        <v>0</v>
      </c>
      <c r="M223" s="50">
        <f t="shared" si="141"/>
        <v>0</v>
      </c>
      <c r="N223" s="49">
        <f t="shared" si="142"/>
        <v>32.93</v>
      </c>
      <c r="O223" s="47">
        <f t="shared" si="143"/>
        <v>4007.91</v>
      </c>
      <c r="P223" s="50">
        <f t="shared" si="144"/>
        <v>1</v>
      </c>
      <c r="Q223" s="48"/>
      <c r="R223" s="56"/>
      <c r="S223" s="56"/>
      <c r="T223" s="53"/>
      <c r="U223" s="56"/>
      <c r="V223" s="53"/>
      <c r="W223" s="56"/>
      <c r="X223" s="53"/>
    </row>
    <row r="224" spans="1:24 16329:16330" ht="24" customHeight="1" x14ac:dyDescent="0.2">
      <c r="A224" s="44" t="s">
        <v>587</v>
      </c>
      <c r="B224" s="44" t="s">
        <v>588</v>
      </c>
      <c r="C224" s="44" t="s">
        <v>57</v>
      </c>
      <c r="D224" s="45" t="s">
        <v>589</v>
      </c>
      <c r="E224" s="44" t="s">
        <v>87</v>
      </c>
      <c r="F224" s="46">
        <v>15</v>
      </c>
      <c r="G224" s="47">
        <v>98.28</v>
      </c>
      <c r="H224" s="47">
        <f t="shared" si="137"/>
        <v>118.6</v>
      </c>
      <c r="I224" s="47">
        <f t="shared" si="138"/>
        <v>1779</v>
      </c>
      <c r="J224" s="48">
        <f t="shared" si="122"/>
        <v>2.7754650635721909E-3</v>
      </c>
      <c r="K224" s="49">
        <f t="shared" si="139"/>
        <v>0</v>
      </c>
      <c r="L224" s="47">
        <f t="shared" si="140"/>
        <v>0</v>
      </c>
      <c r="M224" s="50">
        <f t="shared" si="141"/>
        <v>0</v>
      </c>
      <c r="N224" s="49">
        <f t="shared" si="142"/>
        <v>15</v>
      </c>
      <c r="O224" s="47">
        <f t="shared" si="143"/>
        <v>1779</v>
      </c>
      <c r="P224" s="50">
        <f t="shared" si="144"/>
        <v>1</v>
      </c>
      <c r="Q224" s="48"/>
      <c r="R224" s="56"/>
      <c r="S224" s="56"/>
      <c r="T224" s="53"/>
      <c r="U224" s="56"/>
      <c r="V224" s="53"/>
      <c r="W224" s="56"/>
      <c r="X224" s="53"/>
    </row>
    <row r="225" spans="1:24 16329:16330" ht="39" customHeight="1" x14ac:dyDescent="0.2">
      <c r="A225" s="44" t="s">
        <v>590</v>
      </c>
      <c r="B225" s="44" t="s">
        <v>591</v>
      </c>
      <c r="C225" s="44" t="s">
        <v>52</v>
      </c>
      <c r="D225" s="45" t="s">
        <v>592</v>
      </c>
      <c r="E225" s="44" t="s">
        <v>322</v>
      </c>
      <c r="F225" s="46">
        <v>155</v>
      </c>
      <c r="G225" s="47">
        <v>121.52</v>
      </c>
      <c r="H225" s="47">
        <f t="shared" si="137"/>
        <v>146.65</v>
      </c>
      <c r="I225" s="47">
        <f t="shared" si="138"/>
        <v>22730.75</v>
      </c>
      <c r="J225" s="48">
        <f t="shared" si="122"/>
        <v>3.546284569634265E-2</v>
      </c>
      <c r="K225" s="49">
        <f t="shared" si="139"/>
        <v>0</v>
      </c>
      <c r="L225" s="47">
        <f t="shared" si="140"/>
        <v>0</v>
      </c>
      <c r="M225" s="50">
        <f t="shared" si="141"/>
        <v>0</v>
      </c>
      <c r="N225" s="49">
        <f t="shared" si="142"/>
        <v>155</v>
      </c>
      <c r="O225" s="47">
        <f t="shared" si="143"/>
        <v>22730.75</v>
      </c>
      <c r="P225" s="50">
        <f t="shared" si="144"/>
        <v>1</v>
      </c>
      <c r="Q225" s="48"/>
      <c r="R225" s="56"/>
      <c r="S225" s="56"/>
      <c r="T225" s="53"/>
      <c r="U225" s="56"/>
      <c r="V225" s="53"/>
      <c r="W225" s="56"/>
      <c r="X225" s="53"/>
    </row>
    <row r="226" spans="1:24 16329:16330" ht="51.75" customHeight="1" x14ac:dyDescent="0.2">
      <c r="A226" s="44" t="s">
        <v>593</v>
      </c>
      <c r="B226" s="44" t="s">
        <v>594</v>
      </c>
      <c r="C226" s="44" t="s">
        <v>65</v>
      </c>
      <c r="D226" s="45" t="s">
        <v>595</v>
      </c>
      <c r="E226" s="44" t="s">
        <v>54</v>
      </c>
      <c r="F226" s="46">
        <v>7.49</v>
      </c>
      <c r="G226" s="47">
        <v>20.54</v>
      </c>
      <c r="H226" s="47">
        <f t="shared" si="137"/>
        <v>24.78</v>
      </c>
      <c r="I226" s="47">
        <f t="shared" si="138"/>
        <v>185.6</v>
      </c>
      <c r="J226" s="48">
        <f t="shared" si="122"/>
        <v>2.8955948049409704E-4</v>
      </c>
      <c r="K226" s="49">
        <f t="shared" si="139"/>
        <v>0</v>
      </c>
      <c r="L226" s="47">
        <f t="shared" si="140"/>
        <v>0</v>
      </c>
      <c r="M226" s="50">
        <f t="shared" si="141"/>
        <v>0</v>
      </c>
      <c r="N226" s="49">
        <f t="shared" si="142"/>
        <v>7.49</v>
      </c>
      <c r="O226" s="47">
        <f t="shared" si="143"/>
        <v>185.6</v>
      </c>
      <c r="P226" s="50">
        <f t="shared" si="144"/>
        <v>1</v>
      </c>
      <c r="Q226" s="48"/>
      <c r="R226" s="56"/>
      <c r="S226" s="56"/>
      <c r="T226" s="53"/>
      <c r="U226" s="56"/>
      <c r="V226" s="53"/>
      <c r="W226" s="56"/>
      <c r="X226" s="53"/>
    </row>
    <row r="227" spans="1:24 16329:16330" ht="24" customHeight="1" x14ac:dyDescent="0.2">
      <c r="A227" s="44" t="s">
        <v>596</v>
      </c>
      <c r="B227" s="44" t="s">
        <v>597</v>
      </c>
      <c r="C227" s="44" t="s">
        <v>42</v>
      </c>
      <c r="D227" s="45" t="s">
        <v>598</v>
      </c>
      <c r="E227" s="44" t="s">
        <v>67</v>
      </c>
      <c r="F227" s="46">
        <v>15.6</v>
      </c>
      <c r="G227" s="47">
        <v>48.55</v>
      </c>
      <c r="H227" s="47">
        <f t="shared" si="137"/>
        <v>58.59</v>
      </c>
      <c r="I227" s="47">
        <f t="shared" si="138"/>
        <v>914</v>
      </c>
      <c r="J227" s="48">
        <f t="shared" si="122"/>
        <v>1.4259556313125253E-3</v>
      </c>
      <c r="K227" s="49">
        <f t="shared" si="139"/>
        <v>0</v>
      </c>
      <c r="L227" s="47">
        <f t="shared" si="140"/>
        <v>0</v>
      </c>
      <c r="M227" s="50">
        <f t="shared" si="141"/>
        <v>0</v>
      </c>
      <c r="N227" s="49">
        <f t="shared" si="142"/>
        <v>15.6</v>
      </c>
      <c r="O227" s="47">
        <f t="shared" si="143"/>
        <v>914</v>
      </c>
      <c r="P227" s="50">
        <f t="shared" si="144"/>
        <v>1</v>
      </c>
      <c r="Q227" s="48"/>
      <c r="R227" s="56"/>
      <c r="S227" s="56"/>
      <c r="T227" s="53"/>
      <c r="U227" s="56"/>
      <c r="V227" s="53"/>
      <c r="W227" s="56"/>
      <c r="X227" s="53"/>
    </row>
    <row r="228" spans="1:24 16329:16330" ht="25.5" customHeight="1" x14ac:dyDescent="0.2">
      <c r="A228" s="44" t="s">
        <v>599</v>
      </c>
      <c r="B228" s="44" t="s">
        <v>600</v>
      </c>
      <c r="C228" s="44" t="s">
        <v>52</v>
      </c>
      <c r="D228" s="45" t="s">
        <v>601</v>
      </c>
      <c r="E228" s="44" t="s">
        <v>67</v>
      </c>
      <c r="F228" s="46">
        <v>215.96</v>
      </c>
      <c r="G228" s="47">
        <v>4.3899999999999997</v>
      </c>
      <c r="H228" s="47">
        <f t="shared" si="137"/>
        <v>5.29</v>
      </c>
      <c r="I228" s="47">
        <f t="shared" si="138"/>
        <v>1142.42</v>
      </c>
      <c r="J228" s="48">
        <f t="shared" si="122"/>
        <v>1.7823197290197542E-3</v>
      </c>
      <c r="K228" s="49">
        <f t="shared" si="139"/>
        <v>0</v>
      </c>
      <c r="L228" s="47">
        <f t="shared" si="140"/>
        <v>0</v>
      </c>
      <c r="M228" s="50">
        <f t="shared" si="141"/>
        <v>0</v>
      </c>
      <c r="N228" s="49">
        <f t="shared" si="142"/>
        <v>215.96</v>
      </c>
      <c r="O228" s="47">
        <f t="shared" si="143"/>
        <v>1142.42</v>
      </c>
      <c r="P228" s="50">
        <f t="shared" si="144"/>
        <v>1</v>
      </c>
      <c r="Q228" s="48"/>
      <c r="R228" s="56"/>
      <c r="S228" s="56"/>
      <c r="T228" s="53"/>
      <c r="U228" s="56"/>
      <c r="V228" s="53"/>
      <c r="W228" s="56"/>
      <c r="X228" s="53"/>
    </row>
    <row r="229" spans="1:24 16329:16330" ht="25.5" customHeight="1" x14ac:dyDescent="0.2">
      <c r="A229" s="44" t="s">
        <v>602</v>
      </c>
      <c r="B229" s="44" t="s">
        <v>603</v>
      </c>
      <c r="C229" s="44" t="s">
        <v>52</v>
      </c>
      <c r="D229" s="45" t="s">
        <v>604</v>
      </c>
      <c r="E229" s="44" t="s">
        <v>67</v>
      </c>
      <c r="F229" s="46">
        <v>75.2</v>
      </c>
      <c r="G229" s="47">
        <v>100.86</v>
      </c>
      <c r="H229" s="47">
        <f t="shared" si="137"/>
        <v>121.71</v>
      </c>
      <c r="I229" s="47">
        <f t="shared" si="138"/>
        <v>9152.59</v>
      </c>
      <c r="J229" s="48">
        <f t="shared" si="122"/>
        <v>1.4279198305902305E-2</v>
      </c>
      <c r="K229" s="49">
        <f t="shared" si="139"/>
        <v>0</v>
      </c>
      <c r="L229" s="47">
        <f t="shared" si="140"/>
        <v>0</v>
      </c>
      <c r="M229" s="50">
        <f t="shared" si="141"/>
        <v>0</v>
      </c>
      <c r="N229" s="49">
        <f t="shared" si="142"/>
        <v>75.2</v>
      </c>
      <c r="O229" s="47">
        <f t="shared" si="143"/>
        <v>9152.59</v>
      </c>
      <c r="P229" s="50">
        <f t="shared" si="144"/>
        <v>1</v>
      </c>
      <c r="Q229" s="48"/>
      <c r="R229" s="56"/>
      <c r="S229" s="56"/>
      <c r="T229" s="53"/>
      <c r="U229" s="56"/>
      <c r="V229" s="53"/>
      <c r="W229" s="56"/>
      <c r="X229" s="53"/>
    </row>
    <row r="230" spans="1:24 16329:16330" ht="39" customHeight="1" x14ac:dyDescent="0.2">
      <c r="A230" s="44" t="s">
        <v>605</v>
      </c>
      <c r="B230" s="44" t="s">
        <v>606</v>
      </c>
      <c r="C230" s="44" t="s">
        <v>52</v>
      </c>
      <c r="D230" s="45" t="s">
        <v>607</v>
      </c>
      <c r="E230" s="44" t="s">
        <v>322</v>
      </c>
      <c r="F230" s="46">
        <v>11.79</v>
      </c>
      <c r="G230" s="47">
        <v>171.8</v>
      </c>
      <c r="H230" s="47">
        <f t="shared" si="137"/>
        <v>207.32</v>
      </c>
      <c r="I230" s="47">
        <f t="shared" si="138"/>
        <v>2444.3000000000002</v>
      </c>
      <c r="J230" s="48">
        <f t="shared" si="122"/>
        <v>3.8134172315286716E-3</v>
      </c>
      <c r="K230" s="49">
        <f t="shared" si="139"/>
        <v>0</v>
      </c>
      <c r="L230" s="47">
        <f t="shared" si="140"/>
        <v>0</v>
      </c>
      <c r="M230" s="50">
        <f t="shared" si="141"/>
        <v>0</v>
      </c>
      <c r="N230" s="49">
        <f t="shared" si="142"/>
        <v>11.79</v>
      </c>
      <c r="O230" s="47">
        <f t="shared" si="143"/>
        <v>2444.3000000000002</v>
      </c>
      <c r="P230" s="50">
        <f t="shared" si="144"/>
        <v>1</v>
      </c>
      <c r="Q230" s="48"/>
      <c r="R230" s="56"/>
      <c r="S230" s="56"/>
      <c r="T230" s="53"/>
      <c r="U230" s="56"/>
      <c r="V230" s="53"/>
      <c r="W230" s="56"/>
      <c r="X230" s="53"/>
    </row>
    <row r="231" spans="1:24 16329:16330" s="43" customFormat="1" ht="24" customHeight="1" x14ac:dyDescent="0.2">
      <c r="A231" s="59" t="s">
        <v>608</v>
      </c>
      <c r="B231" s="59"/>
      <c r="C231" s="59"/>
      <c r="D231" s="60" t="s">
        <v>609</v>
      </c>
      <c r="E231" s="61"/>
      <c r="F231" s="62"/>
      <c r="G231" s="63"/>
      <c r="H231" s="63"/>
      <c r="I231" s="66">
        <v>3247.96</v>
      </c>
      <c r="J231" s="65">
        <f t="shared" si="122"/>
        <v>5.0672285035862474E-3</v>
      </c>
      <c r="K231" s="65"/>
      <c r="L231" s="66">
        <f>SUM(L232:L233)</f>
        <v>0</v>
      </c>
      <c r="M231" s="65"/>
      <c r="N231" s="65"/>
      <c r="O231" s="66">
        <f>SUM(O232:O233)</f>
        <v>3247.96</v>
      </c>
      <c r="P231" s="65"/>
      <c r="Q231" s="65"/>
      <c r="R231" s="69"/>
      <c r="S231" s="69"/>
      <c r="T231" s="64"/>
      <c r="U231" s="69"/>
      <c r="V231" s="64"/>
      <c r="W231" s="69"/>
      <c r="X231" s="64"/>
      <c r="XDA231"/>
      <c r="XDB231"/>
    </row>
    <row r="232" spans="1:24 16329:16330" ht="39" customHeight="1" x14ac:dyDescent="0.2">
      <c r="A232" s="44" t="s">
        <v>610</v>
      </c>
      <c r="B232" s="44" t="s">
        <v>611</v>
      </c>
      <c r="C232" s="44" t="s">
        <v>52</v>
      </c>
      <c r="D232" s="45" t="s">
        <v>612</v>
      </c>
      <c r="E232" s="44" t="s">
        <v>67</v>
      </c>
      <c r="F232" s="46">
        <v>66.66</v>
      </c>
      <c r="G232" s="47">
        <v>36.090000000000003</v>
      </c>
      <c r="H232" s="47">
        <f>TRUNC(G232 * (1 + 20.68 / 100), 2)</f>
        <v>43.55</v>
      </c>
      <c r="I232" s="47">
        <f>TRUNC(F232 * H232, 2)</f>
        <v>2903.04</v>
      </c>
      <c r="J232" s="48">
        <f t="shared" si="122"/>
        <v>4.5291096673145664E-3</v>
      </c>
      <c r="K232" s="49">
        <f>Q232+S232+U232+W232</f>
        <v>0</v>
      </c>
      <c r="L232" s="47">
        <f>TRUNC(K232*H232,2)</f>
        <v>0</v>
      </c>
      <c r="M232" s="50">
        <f>K232/F232</f>
        <v>0</v>
      </c>
      <c r="N232" s="49">
        <f>F232-K232</f>
        <v>66.66</v>
      </c>
      <c r="O232" s="47">
        <f>TRUNC(N232*H232,2)</f>
        <v>2903.04</v>
      </c>
      <c r="P232" s="50">
        <f>N232/F232</f>
        <v>1</v>
      </c>
      <c r="Q232" s="48"/>
      <c r="R232" s="56"/>
      <c r="S232" s="56"/>
      <c r="T232" s="53"/>
      <c r="U232" s="56"/>
      <c r="V232" s="53"/>
      <c r="W232" s="56"/>
      <c r="X232" s="53"/>
    </row>
    <row r="233" spans="1:24 16329:16330" ht="25.5" customHeight="1" x14ac:dyDescent="0.2">
      <c r="A233" s="44" t="s">
        <v>613</v>
      </c>
      <c r="B233" s="44" t="s">
        <v>614</v>
      </c>
      <c r="C233" s="44" t="s">
        <v>52</v>
      </c>
      <c r="D233" s="45" t="s">
        <v>615</v>
      </c>
      <c r="E233" s="44" t="s">
        <v>179</v>
      </c>
      <c r="F233" s="46">
        <v>4</v>
      </c>
      <c r="G233" s="47">
        <v>71.459999999999994</v>
      </c>
      <c r="H233" s="47">
        <f>TRUNC(G233 * (1 + 20.68 / 100), 2)</f>
        <v>86.23</v>
      </c>
      <c r="I233" s="47">
        <f>TRUNC(F233 * H233, 2)</f>
        <v>344.92</v>
      </c>
      <c r="J233" s="48">
        <f t="shared" si="122"/>
        <v>5.3811883627168078E-4</v>
      </c>
      <c r="K233" s="49">
        <f>Q233+S233+U233+W233</f>
        <v>0</v>
      </c>
      <c r="L233" s="47">
        <f>TRUNC(K233*H233,2)</f>
        <v>0</v>
      </c>
      <c r="M233" s="50">
        <f>K233/F233</f>
        <v>0</v>
      </c>
      <c r="N233" s="49">
        <f>F233-K233</f>
        <v>4</v>
      </c>
      <c r="O233" s="47">
        <f>TRUNC(N233*H233,2)</f>
        <v>344.92</v>
      </c>
      <c r="P233" s="50">
        <f>N233/F233</f>
        <v>1</v>
      </c>
      <c r="Q233" s="48"/>
      <c r="R233" s="56"/>
      <c r="S233" s="56"/>
      <c r="T233" s="53"/>
      <c r="U233" s="56"/>
      <c r="V233" s="53"/>
      <c r="W233" s="56"/>
      <c r="X233" s="53"/>
    </row>
    <row r="234" spans="1:24 16329:16330" s="43" customFormat="1" ht="24" customHeight="1" x14ac:dyDescent="0.2">
      <c r="A234" s="34" t="s">
        <v>616</v>
      </c>
      <c r="B234" s="34"/>
      <c r="C234" s="34"/>
      <c r="D234" s="35" t="s">
        <v>617</v>
      </c>
      <c r="E234" s="36"/>
      <c r="F234" s="37"/>
      <c r="G234" s="58"/>
      <c r="H234" s="58"/>
      <c r="I234" s="40">
        <v>30176.23</v>
      </c>
      <c r="J234" s="39">
        <f t="shared" si="122"/>
        <v>4.7078736433568892E-2</v>
      </c>
      <c r="K234" s="39"/>
      <c r="L234" s="40">
        <f>SUM(L235,L240)</f>
        <v>0</v>
      </c>
      <c r="M234" s="39"/>
      <c r="N234" s="39"/>
      <c r="O234" s="40">
        <f>SUM(O235,O240)</f>
        <v>30176.230000000003</v>
      </c>
      <c r="P234" s="39"/>
      <c r="Q234" s="39"/>
      <c r="R234" s="90"/>
      <c r="S234" s="90"/>
      <c r="T234" s="42"/>
      <c r="U234" s="90"/>
      <c r="V234" s="42"/>
      <c r="W234" s="90"/>
      <c r="X234" s="42"/>
      <c r="XDA234"/>
      <c r="XDB234"/>
    </row>
    <row r="235" spans="1:24 16329:16330" s="43" customFormat="1" ht="24" customHeight="1" x14ac:dyDescent="0.2">
      <c r="A235" s="59" t="s">
        <v>618</v>
      </c>
      <c r="B235" s="59"/>
      <c r="C235" s="59"/>
      <c r="D235" s="60" t="s">
        <v>619</v>
      </c>
      <c r="E235" s="61"/>
      <c r="F235" s="62"/>
      <c r="G235" s="63"/>
      <c r="H235" s="63"/>
      <c r="I235" s="66">
        <v>20448.71</v>
      </c>
      <c r="J235" s="65">
        <f t="shared" si="122"/>
        <v>3.1902574592534733E-2</v>
      </c>
      <c r="K235" s="65"/>
      <c r="L235" s="66">
        <f>SUM(L236:L239)</f>
        <v>0</v>
      </c>
      <c r="M235" s="65"/>
      <c r="N235" s="65"/>
      <c r="O235" s="66">
        <f>SUM(O236:O239)</f>
        <v>20448.710000000003</v>
      </c>
      <c r="P235" s="65"/>
      <c r="Q235" s="65"/>
      <c r="R235" s="69"/>
      <c r="S235" s="69"/>
      <c r="T235" s="64"/>
      <c r="U235" s="69"/>
      <c r="V235" s="64"/>
      <c r="W235" s="69"/>
      <c r="X235" s="64"/>
      <c r="XDA235"/>
      <c r="XDB235"/>
    </row>
    <row r="236" spans="1:24 16329:16330" ht="51.75" customHeight="1" x14ac:dyDescent="0.2">
      <c r="A236" s="44" t="s">
        <v>620</v>
      </c>
      <c r="B236" s="44" t="s">
        <v>621</v>
      </c>
      <c r="C236" s="44" t="s">
        <v>57</v>
      </c>
      <c r="D236" s="45" t="s">
        <v>622</v>
      </c>
      <c r="E236" s="44" t="s">
        <v>54</v>
      </c>
      <c r="F236" s="46">
        <v>11.25</v>
      </c>
      <c r="G236" s="47">
        <v>287.41000000000003</v>
      </c>
      <c r="H236" s="47">
        <f>TRUNC(G236 * (1 + 20.68 / 100), 2)</f>
        <v>346.84</v>
      </c>
      <c r="I236" s="47">
        <f>TRUNC(F236 * H236, 2)</f>
        <v>3901.95</v>
      </c>
      <c r="J236" s="48">
        <f t="shared" si="122"/>
        <v>6.0875356407001178E-3</v>
      </c>
      <c r="K236" s="49">
        <f>Q236+S236+U236+W236</f>
        <v>0</v>
      </c>
      <c r="L236" s="47">
        <f>TRUNC(K236*H236,2)</f>
        <v>0</v>
      </c>
      <c r="M236" s="50">
        <f>K236/F236</f>
        <v>0</v>
      </c>
      <c r="N236" s="49">
        <f>F236-K236</f>
        <v>11.25</v>
      </c>
      <c r="O236" s="47">
        <f>TRUNC(N236*H236,2)</f>
        <v>3901.95</v>
      </c>
      <c r="P236" s="50">
        <f>N236/F236</f>
        <v>1</v>
      </c>
      <c r="Q236" s="48"/>
      <c r="R236" s="56"/>
      <c r="S236" s="56"/>
      <c r="T236" s="53"/>
      <c r="U236" s="56"/>
      <c r="V236" s="53"/>
      <c r="W236" s="56"/>
      <c r="X236" s="53"/>
    </row>
    <row r="237" spans="1:24 16329:16330" ht="39" customHeight="1" x14ac:dyDescent="0.2">
      <c r="A237" s="44" t="s">
        <v>623</v>
      </c>
      <c r="B237" s="44" t="s">
        <v>624</v>
      </c>
      <c r="C237" s="44" t="s">
        <v>57</v>
      </c>
      <c r="D237" s="45" t="s">
        <v>625</v>
      </c>
      <c r="E237" s="44" t="s">
        <v>54</v>
      </c>
      <c r="F237" s="46">
        <v>37.229999999999997</v>
      </c>
      <c r="G237" s="47">
        <v>295.49</v>
      </c>
      <c r="H237" s="47">
        <f>TRUNC(G237 * (1 + 20.68 / 100), 2)</f>
        <v>356.59</v>
      </c>
      <c r="I237" s="47">
        <f>TRUNC(F237 * H237, 2)</f>
        <v>13275.84</v>
      </c>
      <c r="J237" s="48">
        <f t="shared" si="122"/>
        <v>2.0711989943549319E-2</v>
      </c>
      <c r="K237" s="49">
        <f>Q237+S237+U237+W237</f>
        <v>0</v>
      </c>
      <c r="L237" s="47">
        <f>TRUNC(K237*H237,2)</f>
        <v>0</v>
      </c>
      <c r="M237" s="50">
        <f>K237/F237</f>
        <v>0</v>
      </c>
      <c r="N237" s="49">
        <f>F237-K237</f>
        <v>37.229999999999997</v>
      </c>
      <c r="O237" s="47">
        <f>TRUNC(N237*H237,2)</f>
        <v>13275.84</v>
      </c>
      <c r="P237" s="50">
        <f>N237/F237</f>
        <v>1</v>
      </c>
      <c r="Q237" s="48"/>
      <c r="R237" s="56"/>
      <c r="S237" s="56"/>
      <c r="T237" s="53"/>
      <c r="U237" s="56"/>
      <c r="V237" s="53"/>
      <c r="W237" s="56"/>
      <c r="X237" s="53"/>
    </row>
    <row r="238" spans="1:24 16329:16330" ht="64.5" customHeight="1" x14ac:dyDescent="0.2">
      <c r="A238" s="44" t="s">
        <v>626</v>
      </c>
      <c r="B238" s="44" t="s">
        <v>627</v>
      </c>
      <c r="C238" s="44" t="s">
        <v>52</v>
      </c>
      <c r="D238" s="45" t="s">
        <v>628</v>
      </c>
      <c r="E238" s="44" t="s">
        <v>44</v>
      </c>
      <c r="F238" s="46">
        <v>2</v>
      </c>
      <c r="G238" s="47">
        <v>1324.2</v>
      </c>
      <c r="H238" s="47">
        <f>TRUNC(G238 * (1 + 20.68 / 100), 2)</f>
        <v>1598.04</v>
      </c>
      <c r="I238" s="47">
        <f>TRUNC(F238 * H238, 2)</f>
        <v>3196.08</v>
      </c>
      <c r="J238" s="48">
        <f t="shared" si="122"/>
        <v>4.9862891401808926E-3</v>
      </c>
      <c r="K238" s="49">
        <f>Q238+S238+U238+W238</f>
        <v>0</v>
      </c>
      <c r="L238" s="47">
        <f>TRUNC(K238*H238,2)</f>
        <v>0</v>
      </c>
      <c r="M238" s="50">
        <f>K238/F238</f>
        <v>0</v>
      </c>
      <c r="N238" s="49">
        <f>F238-K238</f>
        <v>2</v>
      </c>
      <c r="O238" s="47">
        <f>TRUNC(N238*H238,2)</f>
        <v>3196.08</v>
      </c>
      <c r="P238" s="50">
        <f>N238/F238</f>
        <v>1</v>
      </c>
      <c r="Q238" s="48"/>
      <c r="R238" s="56"/>
      <c r="S238" s="56"/>
      <c r="T238" s="53"/>
      <c r="U238" s="56"/>
      <c r="V238" s="53"/>
      <c r="W238" s="56"/>
      <c r="X238" s="53"/>
    </row>
    <row r="239" spans="1:24 16329:16330" ht="24" customHeight="1" x14ac:dyDescent="0.2">
      <c r="A239" s="44" t="s">
        <v>629</v>
      </c>
      <c r="B239" s="44" t="s">
        <v>630</v>
      </c>
      <c r="C239" s="44" t="s">
        <v>57</v>
      </c>
      <c r="D239" s="45" t="s">
        <v>631</v>
      </c>
      <c r="E239" s="44" t="s">
        <v>59</v>
      </c>
      <c r="F239" s="46">
        <v>4</v>
      </c>
      <c r="G239" s="47">
        <v>15.51</v>
      </c>
      <c r="H239" s="47">
        <f>TRUNC(G239 * (1 + 20.68 / 100), 2)</f>
        <v>18.71</v>
      </c>
      <c r="I239" s="47">
        <f>TRUNC(F239 * H239, 2)</f>
        <v>74.84</v>
      </c>
      <c r="J239" s="48">
        <f t="shared" si="122"/>
        <v>1.1675986810440853E-4</v>
      </c>
      <c r="K239" s="49">
        <f>Q239+S239+U239+W239</f>
        <v>0</v>
      </c>
      <c r="L239" s="47">
        <f>TRUNC(K239*H239,2)</f>
        <v>0</v>
      </c>
      <c r="M239" s="50">
        <f>K239/F239</f>
        <v>0</v>
      </c>
      <c r="N239" s="49">
        <f>F239-K239</f>
        <v>4</v>
      </c>
      <c r="O239" s="47">
        <f>TRUNC(N239*H239,2)</f>
        <v>74.84</v>
      </c>
      <c r="P239" s="50">
        <f>N239/F239</f>
        <v>1</v>
      </c>
      <c r="Q239" s="48"/>
      <c r="R239" s="56"/>
      <c r="S239" s="56"/>
      <c r="T239" s="53"/>
      <c r="U239" s="56"/>
      <c r="V239" s="53"/>
      <c r="W239" s="56"/>
      <c r="X239" s="53"/>
    </row>
    <row r="240" spans="1:24 16329:16330" s="43" customFormat="1" ht="24" customHeight="1" x14ac:dyDescent="0.2">
      <c r="A240" s="59" t="s">
        <v>632</v>
      </c>
      <c r="B240" s="59"/>
      <c r="C240" s="59"/>
      <c r="D240" s="60" t="s">
        <v>633</v>
      </c>
      <c r="E240" s="61"/>
      <c r="F240" s="62"/>
      <c r="G240" s="63"/>
      <c r="H240" s="63"/>
      <c r="I240" s="66">
        <v>9727.52</v>
      </c>
      <c r="J240" s="65">
        <f t="shared" si="122"/>
        <v>1.5176161841034154E-2</v>
      </c>
      <c r="K240" s="65"/>
      <c r="L240" s="66">
        <f>SUM(L241:L243)</f>
        <v>0</v>
      </c>
      <c r="M240" s="65"/>
      <c r="N240" s="65"/>
      <c r="O240" s="66">
        <f>SUM(O241:O243)</f>
        <v>9727.52</v>
      </c>
      <c r="P240" s="65"/>
      <c r="Q240" s="65"/>
      <c r="R240" s="69"/>
      <c r="S240" s="69"/>
      <c r="T240" s="64"/>
      <c r="U240" s="69"/>
      <c r="V240" s="64"/>
      <c r="W240" s="69"/>
      <c r="X240" s="64"/>
      <c r="XDA240"/>
      <c r="XDB240"/>
    </row>
    <row r="241" spans="1:24 16329:16330" ht="51.75" customHeight="1" x14ac:dyDescent="0.2">
      <c r="A241" s="44" t="s">
        <v>634</v>
      </c>
      <c r="B241" s="44" t="s">
        <v>635</v>
      </c>
      <c r="C241" s="44" t="s">
        <v>65</v>
      </c>
      <c r="D241" s="45" t="s">
        <v>636</v>
      </c>
      <c r="E241" s="44" t="s">
        <v>230</v>
      </c>
      <c r="F241" s="46">
        <v>399.57</v>
      </c>
      <c r="G241" s="47">
        <v>8.66</v>
      </c>
      <c r="H241" s="47">
        <f>TRUNC(G241 * (1 + 20.68 / 100), 2)</f>
        <v>10.45</v>
      </c>
      <c r="I241" s="47">
        <f>TRUNC(F241 * H241, 2)</f>
        <v>4175.5</v>
      </c>
      <c r="J241" s="48">
        <f t="shared" si="122"/>
        <v>6.514308247861542E-3</v>
      </c>
      <c r="K241" s="49">
        <f>Q241+S241+U241+W241</f>
        <v>0</v>
      </c>
      <c r="L241" s="47">
        <f>TRUNC(K241*H241,2)</f>
        <v>0</v>
      </c>
      <c r="M241" s="50">
        <f>K241/F241</f>
        <v>0</v>
      </c>
      <c r="N241" s="49">
        <f>F241-K241</f>
        <v>399.57</v>
      </c>
      <c r="O241" s="47">
        <f>TRUNC(N241*H241,2)</f>
        <v>4175.5</v>
      </c>
      <c r="P241" s="50">
        <f>N241/F241</f>
        <v>1</v>
      </c>
      <c r="Q241" s="48"/>
      <c r="R241" s="56"/>
      <c r="S241" s="56"/>
      <c r="T241" s="53"/>
      <c r="U241" s="56"/>
      <c r="V241" s="53"/>
      <c r="W241" s="56"/>
      <c r="X241" s="53"/>
    </row>
    <row r="242" spans="1:24 16329:16330" ht="51.75" customHeight="1" x14ac:dyDescent="0.2">
      <c r="A242" s="44" t="s">
        <v>637</v>
      </c>
      <c r="B242" s="44" t="s">
        <v>638</v>
      </c>
      <c r="C242" s="44" t="s">
        <v>65</v>
      </c>
      <c r="D242" s="45" t="s">
        <v>639</v>
      </c>
      <c r="E242" s="44" t="s">
        <v>54</v>
      </c>
      <c r="F242" s="46">
        <v>9.15</v>
      </c>
      <c r="G242" s="47">
        <v>19.07</v>
      </c>
      <c r="H242" s="47">
        <f>TRUNC(G242 * (1 + 20.68 / 100), 2)</f>
        <v>23.01</v>
      </c>
      <c r="I242" s="47">
        <f>TRUNC(F242 * H242, 2)</f>
        <v>210.54</v>
      </c>
      <c r="J242" s="48">
        <f t="shared" si="122"/>
        <v>3.2846903568549131E-4</v>
      </c>
      <c r="K242" s="49">
        <f>Q242+S242+U242+W242</f>
        <v>0</v>
      </c>
      <c r="L242" s="47">
        <f>TRUNC(K242*H242,2)</f>
        <v>0</v>
      </c>
      <c r="M242" s="50">
        <f>K242/F242</f>
        <v>0</v>
      </c>
      <c r="N242" s="49">
        <f>F242-K242</f>
        <v>9.15</v>
      </c>
      <c r="O242" s="47">
        <f>TRUNC(N242*H242,2)</f>
        <v>210.54</v>
      </c>
      <c r="P242" s="50">
        <f>N242/F242</f>
        <v>1</v>
      </c>
      <c r="Q242" s="48"/>
      <c r="R242" s="56"/>
      <c r="S242" s="56"/>
      <c r="T242" s="53"/>
      <c r="U242" s="56"/>
      <c r="V242" s="53"/>
      <c r="W242" s="56"/>
      <c r="X242" s="53"/>
    </row>
    <row r="243" spans="1:24 16329:16330" ht="51.75" customHeight="1" x14ac:dyDescent="0.2">
      <c r="A243" s="44" t="s">
        <v>640</v>
      </c>
      <c r="B243" s="44" t="s">
        <v>641</v>
      </c>
      <c r="C243" s="44" t="s">
        <v>52</v>
      </c>
      <c r="D243" s="45" t="s">
        <v>642</v>
      </c>
      <c r="E243" s="44" t="s">
        <v>67</v>
      </c>
      <c r="F243" s="46">
        <v>25.98</v>
      </c>
      <c r="G243" s="47">
        <v>170.37</v>
      </c>
      <c r="H243" s="47">
        <f>TRUNC(G243 * (1 + 20.68 / 100), 2)</f>
        <v>205.6</v>
      </c>
      <c r="I243" s="47">
        <f>TRUNC(F243 * H243, 2)</f>
        <v>5341.48</v>
      </c>
      <c r="J243" s="48">
        <f t="shared" si="122"/>
        <v>8.3333845574871199E-3</v>
      </c>
      <c r="K243" s="49">
        <f>Q243+S243+U243+W243</f>
        <v>0</v>
      </c>
      <c r="L243" s="47">
        <f>TRUNC(K243*H243,2)</f>
        <v>0</v>
      </c>
      <c r="M243" s="50">
        <f>K243/F243</f>
        <v>0</v>
      </c>
      <c r="N243" s="49">
        <f>F243-K243</f>
        <v>25.98</v>
      </c>
      <c r="O243" s="47">
        <f>TRUNC(N243*H243,2)</f>
        <v>5341.48</v>
      </c>
      <c r="P243" s="50">
        <f>N243/F243</f>
        <v>1</v>
      </c>
      <c r="Q243" s="48"/>
      <c r="R243" s="56"/>
      <c r="S243" s="56"/>
      <c r="T243" s="53"/>
      <c r="U243" s="56"/>
      <c r="V243" s="53"/>
      <c r="W243" s="56"/>
      <c r="X243" s="53"/>
    </row>
    <row r="244" spans="1:24 16329:16330" s="43" customFormat="1" ht="24" customHeight="1" x14ac:dyDescent="0.2">
      <c r="A244" s="34" t="s">
        <v>643</v>
      </c>
      <c r="B244" s="34"/>
      <c r="C244" s="34"/>
      <c r="D244" s="35" t="s">
        <v>644</v>
      </c>
      <c r="E244" s="36"/>
      <c r="F244" s="37"/>
      <c r="G244" s="58"/>
      <c r="H244" s="58"/>
      <c r="I244" s="40">
        <v>27264.65</v>
      </c>
      <c r="J244" s="39">
        <f t="shared" si="122"/>
        <v>4.2536303285847968E-2</v>
      </c>
      <c r="K244" s="39"/>
      <c r="L244" s="40">
        <f>SUM(L245,L260,L264,L279,L291,L297)</f>
        <v>0</v>
      </c>
      <c r="M244" s="39"/>
      <c r="N244" s="39"/>
      <c r="O244" s="40">
        <f>SUM(O245,O260,O264,O279,O291,O297)</f>
        <v>27264.649999999998</v>
      </c>
      <c r="P244" s="39"/>
      <c r="Q244" s="39"/>
      <c r="R244" s="90"/>
      <c r="S244" s="90"/>
      <c r="T244" s="42"/>
      <c r="U244" s="90"/>
      <c r="V244" s="42"/>
      <c r="W244" s="90"/>
      <c r="X244" s="42"/>
      <c r="XDA244"/>
      <c r="XDB244"/>
    </row>
    <row r="245" spans="1:24 16329:16330" s="43" customFormat="1" ht="25.5" customHeight="1" x14ac:dyDescent="0.2">
      <c r="A245" s="59" t="s">
        <v>645</v>
      </c>
      <c r="B245" s="59"/>
      <c r="C245" s="59"/>
      <c r="D245" s="60" t="s">
        <v>646</v>
      </c>
      <c r="E245" s="61"/>
      <c r="F245" s="62"/>
      <c r="G245" s="63"/>
      <c r="H245" s="63"/>
      <c r="I245" s="66">
        <v>7320.16</v>
      </c>
      <c r="J245" s="65">
        <f t="shared" si="122"/>
        <v>1.142037568283227E-2</v>
      </c>
      <c r="K245" s="65"/>
      <c r="L245" s="66">
        <f>SUM(L246:L259)</f>
        <v>0</v>
      </c>
      <c r="M245" s="65"/>
      <c r="N245" s="65"/>
      <c r="O245" s="66">
        <f>SUM(O246:O259)</f>
        <v>7320.16</v>
      </c>
      <c r="P245" s="65"/>
      <c r="Q245" s="65"/>
      <c r="R245" s="69"/>
      <c r="S245" s="69"/>
      <c r="T245" s="64"/>
      <c r="U245" s="69"/>
      <c r="V245" s="64"/>
      <c r="W245" s="69"/>
      <c r="X245" s="64"/>
      <c r="XDA245"/>
      <c r="XDB245"/>
    </row>
    <row r="246" spans="1:24 16329:16330" ht="64.5" customHeight="1" x14ac:dyDescent="0.2">
      <c r="A246" s="44" t="s">
        <v>647</v>
      </c>
      <c r="B246" s="44" t="s">
        <v>648</v>
      </c>
      <c r="C246" s="44" t="s">
        <v>52</v>
      </c>
      <c r="D246" s="45" t="s">
        <v>649</v>
      </c>
      <c r="E246" s="44" t="s">
        <v>179</v>
      </c>
      <c r="F246" s="46">
        <v>1</v>
      </c>
      <c r="G246" s="47">
        <v>1358.72</v>
      </c>
      <c r="H246" s="47">
        <f t="shared" ref="H246:H259" si="145">TRUNC(G246 * (1 + 20.68 / 100), 2)</f>
        <v>1639.7</v>
      </c>
      <c r="I246" s="47">
        <f t="shared" ref="I246:I259" si="146">TRUNC(F246 * H246, 2)</f>
        <v>1639.7</v>
      </c>
      <c r="J246" s="48">
        <f t="shared" si="122"/>
        <v>2.5581394405504898E-3</v>
      </c>
      <c r="K246" s="49">
        <f t="shared" ref="K246:K259" si="147">Q246+S246+U246+W246</f>
        <v>0</v>
      </c>
      <c r="L246" s="47">
        <f t="shared" ref="L246:L259" si="148">TRUNC(K246*H246,2)</f>
        <v>0</v>
      </c>
      <c r="M246" s="50">
        <f t="shared" ref="M246:M259" si="149">K246/F246</f>
        <v>0</v>
      </c>
      <c r="N246" s="49">
        <f t="shared" ref="N246:N259" si="150">F246-K246</f>
        <v>1</v>
      </c>
      <c r="O246" s="47">
        <f t="shared" ref="O246:O259" si="151">TRUNC(N246*H246,2)</f>
        <v>1639.7</v>
      </c>
      <c r="P246" s="50">
        <f t="shared" ref="P246:P259" si="152">N246/F246</f>
        <v>1</v>
      </c>
      <c r="Q246" s="48"/>
      <c r="R246" s="56"/>
      <c r="S246" s="56"/>
      <c r="T246" s="53"/>
      <c r="U246" s="56"/>
      <c r="V246" s="53"/>
      <c r="W246" s="56"/>
      <c r="X246" s="53"/>
    </row>
    <row r="247" spans="1:24 16329:16330" ht="25.5" customHeight="1" x14ac:dyDescent="0.2">
      <c r="A247" s="44" t="s">
        <v>650</v>
      </c>
      <c r="B247" s="44" t="s">
        <v>538</v>
      </c>
      <c r="C247" s="44" t="s">
        <v>65</v>
      </c>
      <c r="D247" s="45" t="s">
        <v>539</v>
      </c>
      <c r="E247" s="44" t="s">
        <v>83</v>
      </c>
      <c r="F247" s="46">
        <v>0.5</v>
      </c>
      <c r="G247" s="47">
        <v>45.76</v>
      </c>
      <c r="H247" s="47">
        <f t="shared" si="145"/>
        <v>55.22</v>
      </c>
      <c r="I247" s="47">
        <f t="shared" si="146"/>
        <v>27.61</v>
      </c>
      <c r="J247" s="48">
        <f t="shared" si="122"/>
        <v>4.3075092976519499E-5</v>
      </c>
      <c r="K247" s="49">
        <f t="shared" si="147"/>
        <v>0</v>
      </c>
      <c r="L247" s="47">
        <f t="shared" si="148"/>
        <v>0</v>
      </c>
      <c r="M247" s="50">
        <f t="shared" si="149"/>
        <v>0</v>
      </c>
      <c r="N247" s="49">
        <f t="shared" si="150"/>
        <v>0.5</v>
      </c>
      <c r="O247" s="47">
        <f t="shared" si="151"/>
        <v>27.61</v>
      </c>
      <c r="P247" s="50">
        <f t="shared" si="152"/>
        <v>1</v>
      </c>
      <c r="Q247" s="48"/>
      <c r="R247" s="56"/>
      <c r="S247" s="56"/>
      <c r="T247" s="53"/>
      <c r="U247" s="56"/>
      <c r="V247" s="53"/>
      <c r="W247" s="56"/>
      <c r="X247" s="53"/>
    </row>
    <row r="248" spans="1:24 16329:16330" ht="24" customHeight="1" x14ac:dyDescent="0.2">
      <c r="A248" s="44" t="s">
        <v>651</v>
      </c>
      <c r="B248" s="44" t="s">
        <v>174</v>
      </c>
      <c r="C248" s="44" t="s">
        <v>65</v>
      </c>
      <c r="D248" s="45" t="s">
        <v>175</v>
      </c>
      <c r="E248" s="44" t="s">
        <v>83</v>
      </c>
      <c r="F248" s="46">
        <v>0.5</v>
      </c>
      <c r="G248" s="47">
        <v>27.03</v>
      </c>
      <c r="H248" s="47">
        <f t="shared" si="145"/>
        <v>32.61</v>
      </c>
      <c r="I248" s="47">
        <f t="shared" si="146"/>
        <v>16.3</v>
      </c>
      <c r="J248" s="48">
        <f t="shared" si="122"/>
        <v>2.5430062133910463E-5</v>
      </c>
      <c r="K248" s="49">
        <f t="shared" si="147"/>
        <v>0</v>
      </c>
      <c r="L248" s="47">
        <f t="shared" si="148"/>
        <v>0</v>
      </c>
      <c r="M248" s="50">
        <f t="shared" si="149"/>
        <v>0</v>
      </c>
      <c r="N248" s="49">
        <f t="shared" si="150"/>
        <v>0.5</v>
      </c>
      <c r="O248" s="47">
        <f t="shared" si="151"/>
        <v>16.3</v>
      </c>
      <c r="P248" s="50">
        <f t="shared" si="152"/>
        <v>1</v>
      </c>
      <c r="Q248" s="48"/>
      <c r="R248" s="56"/>
      <c r="S248" s="56"/>
      <c r="T248" s="53"/>
      <c r="U248" s="56"/>
      <c r="V248" s="53"/>
      <c r="W248" s="56"/>
      <c r="X248" s="53"/>
    </row>
    <row r="249" spans="1:24 16329:16330" ht="25.5" customHeight="1" x14ac:dyDescent="0.2">
      <c r="A249" s="44" t="s">
        <v>652</v>
      </c>
      <c r="B249" s="44" t="s">
        <v>653</v>
      </c>
      <c r="C249" s="44" t="s">
        <v>57</v>
      </c>
      <c r="D249" s="45" t="s">
        <v>654</v>
      </c>
      <c r="E249" s="44" t="s">
        <v>87</v>
      </c>
      <c r="F249" s="46">
        <v>14</v>
      </c>
      <c r="G249" s="47">
        <v>26.02</v>
      </c>
      <c r="H249" s="47">
        <f t="shared" si="145"/>
        <v>31.4</v>
      </c>
      <c r="I249" s="47">
        <f t="shared" si="146"/>
        <v>439.6</v>
      </c>
      <c r="J249" s="48">
        <f t="shared" si="122"/>
        <v>6.8583161435994109E-4</v>
      </c>
      <c r="K249" s="49">
        <f t="shared" si="147"/>
        <v>0</v>
      </c>
      <c r="L249" s="47">
        <f t="shared" si="148"/>
        <v>0</v>
      </c>
      <c r="M249" s="50">
        <f t="shared" si="149"/>
        <v>0</v>
      </c>
      <c r="N249" s="49">
        <f t="shared" si="150"/>
        <v>14</v>
      </c>
      <c r="O249" s="47">
        <f t="shared" si="151"/>
        <v>439.6</v>
      </c>
      <c r="P249" s="50">
        <f t="shared" si="152"/>
        <v>1</v>
      </c>
      <c r="Q249" s="48"/>
      <c r="R249" s="56"/>
      <c r="S249" s="56"/>
      <c r="T249" s="53"/>
      <c r="U249" s="56"/>
      <c r="V249" s="53"/>
      <c r="W249" s="56"/>
      <c r="X249" s="53"/>
    </row>
    <row r="250" spans="1:24 16329:16330" ht="25.5" customHeight="1" x14ac:dyDescent="0.2">
      <c r="A250" s="44" t="s">
        <v>655</v>
      </c>
      <c r="B250" s="44" t="s">
        <v>656</v>
      </c>
      <c r="C250" s="44" t="s">
        <v>57</v>
      </c>
      <c r="D250" s="45" t="s">
        <v>657</v>
      </c>
      <c r="E250" s="44" t="s">
        <v>59</v>
      </c>
      <c r="F250" s="46">
        <v>2</v>
      </c>
      <c r="G250" s="47">
        <v>21.39</v>
      </c>
      <c r="H250" s="47">
        <f t="shared" si="145"/>
        <v>25.81</v>
      </c>
      <c r="I250" s="47">
        <f t="shared" si="146"/>
        <v>51.62</v>
      </c>
      <c r="J250" s="48">
        <f t="shared" si="122"/>
        <v>8.0533730512420733E-5</v>
      </c>
      <c r="K250" s="49">
        <f t="shared" si="147"/>
        <v>0</v>
      </c>
      <c r="L250" s="47">
        <f t="shared" si="148"/>
        <v>0</v>
      </c>
      <c r="M250" s="50">
        <f t="shared" si="149"/>
        <v>0</v>
      </c>
      <c r="N250" s="49">
        <f t="shared" si="150"/>
        <v>2</v>
      </c>
      <c r="O250" s="47">
        <f t="shared" si="151"/>
        <v>51.62</v>
      </c>
      <c r="P250" s="50">
        <f t="shared" si="152"/>
        <v>1</v>
      </c>
      <c r="Q250" s="48"/>
      <c r="R250" s="56"/>
      <c r="S250" s="56"/>
      <c r="T250" s="53"/>
      <c r="U250" s="56"/>
      <c r="V250" s="53"/>
      <c r="W250" s="56"/>
      <c r="X250" s="53"/>
    </row>
    <row r="251" spans="1:24 16329:16330" ht="51.75" customHeight="1" x14ac:dyDescent="0.2">
      <c r="A251" s="44" t="s">
        <v>658</v>
      </c>
      <c r="B251" s="44" t="s">
        <v>659</v>
      </c>
      <c r="C251" s="44" t="s">
        <v>65</v>
      </c>
      <c r="D251" s="45" t="s">
        <v>660</v>
      </c>
      <c r="E251" s="44" t="s">
        <v>67</v>
      </c>
      <c r="F251" s="46">
        <v>178.5</v>
      </c>
      <c r="G251" s="47">
        <v>16.91</v>
      </c>
      <c r="H251" s="47">
        <f t="shared" si="145"/>
        <v>20.399999999999999</v>
      </c>
      <c r="I251" s="47">
        <f t="shared" si="146"/>
        <v>3641.4</v>
      </c>
      <c r="J251" s="48">
        <f t="shared" ref="J251:J314" si="153">I251 / 640973.66</f>
        <v>5.6810446781853721E-3</v>
      </c>
      <c r="K251" s="49">
        <f t="shared" si="147"/>
        <v>0</v>
      </c>
      <c r="L251" s="47">
        <f t="shared" si="148"/>
        <v>0</v>
      </c>
      <c r="M251" s="50">
        <f t="shared" si="149"/>
        <v>0</v>
      </c>
      <c r="N251" s="49">
        <f t="shared" si="150"/>
        <v>178.5</v>
      </c>
      <c r="O251" s="47">
        <f t="shared" si="151"/>
        <v>3641.4</v>
      </c>
      <c r="P251" s="50">
        <f t="shared" si="152"/>
        <v>1</v>
      </c>
      <c r="Q251" s="48"/>
      <c r="R251" s="56"/>
      <c r="S251" s="56"/>
      <c r="T251" s="53"/>
      <c r="U251" s="56"/>
      <c r="V251" s="53"/>
      <c r="W251" s="56"/>
      <c r="X251" s="53"/>
    </row>
    <row r="252" spans="1:24 16329:16330" ht="25.5" customHeight="1" x14ac:dyDescent="0.2">
      <c r="A252" s="44" t="s">
        <v>661</v>
      </c>
      <c r="B252" s="44" t="s">
        <v>662</v>
      </c>
      <c r="C252" s="44" t="s">
        <v>57</v>
      </c>
      <c r="D252" s="45" t="s">
        <v>663</v>
      </c>
      <c r="E252" s="44" t="s">
        <v>87</v>
      </c>
      <c r="F252" s="46">
        <v>14</v>
      </c>
      <c r="G252" s="47">
        <v>14.58</v>
      </c>
      <c r="H252" s="47">
        <f t="shared" si="145"/>
        <v>17.59</v>
      </c>
      <c r="I252" s="47">
        <f t="shared" si="146"/>
        <v>246.26</v>
      </c>
      <c r="J252" s="48">
        <f t="shared" si="153"/>
        <v>3.8419675466851475E-4</v>
      </c>
      <c r="K252" s="49">
        <f t="shared" si="147"/>
        <v>0</v>
      </c>
      <c r="L252" s="47">
        <f t="shared" si="148"/>
        <v>0</v>
      </c>
      <c r="M252" s="50">
        <f t="shared" si="149"/>
        <v>0</v>
      </c>
      <c r="N252" s="49">
        <f t="shared" si="150"/>
        <v>14</v>
      </c>
      <c r="O252" s="47">
        <f t="shared" si="151"/>
        <v>246.26</v>
      </c>
      <c r="P252" s="50">
        <f t="shared" si="152"/>
        <v>1</v>
      </c>
      <c r="Q252" s="48"/>
      <c r="R252" s="56"/>
      <c r="S252" s="56"/>
      <c r="T252" s="53"/>
      <c r="U252" s="56"/>
      <c r="V252" s="53"/>
      <c r="W252" s="56"/>
      <c r="X252" s="53"/>
    </row>
    <row r="253" spans="1:24 16329:16330" ht="25.5" customHeight="1" x14ac:dyDescent="0.2">
      <c r="A253" s="44" t="s">
        <v>664</v>
      </c>
      <c r="B253" s="44" t="s">
        <v>665</v>
      </c>
      <c r="C253" s="44" t="s">
        <v>57</v>
      </c>
      <c r="D253" s="45" t="s">
        <v>666</v>
      </c>
      <c r="E253" s="44" t="s">
        <v>59</v>
      </c>
      <c r="F253" s="46">
        <v>2</v>
      </c>
      <c r="G253" s="47">
        <v>7.52</v>
      </c>
      <c r="H253" s="47">
        <f t="shared" si="145"/>
        <v>9.07</v>
      </c>
      <c r="I253" s="47">
        <f t="shared" si="146"/>
        <v>18.14</v>
      </c>
      <c r="J253" s="48">
        <f t="shared" si="153"/>
        <v>2.8300694914670908E-5</v>
      </c>
      <c r="K253" s="49">
        <f t="shared" si="147"/>
        <v>0</v>
      </c>
      <c r="L253" s="47">
        <f t="shared" si="148"/>
        <v>0</v>
      </c>
      <c r="M253" s="50">
        <f t="shared" si="149"/>
        <v>0</v>
      </c>
      <c r="N253" s="49">
        <f t="shared" si="150"/>
        <v>2</v>
      </c>
      <c r="O253" s="47">
        <f t="shared" si="151"/>
        <v>18.14</v>
      </c>
      <c r="P253" s="50">
        <f t="shared" si="152"/>
        <v>1</v>
      </c>
      <c r="Q253" s="48"/>
      <c r="R253" s="56"/>
      <c r="S253" s="56"/>
      <c r="T253" s="53"/>
      <c r="U253" s="56"/>
      <c r="V253" s="53"/>
      <c r="W253" s="56"/>
      <c r="X253" s="53"/>
    </row>
    <row r="254" spans="1:24 16329:16330" ht="24" customHeight="1" x14ac:dyDescent="0.2">
      <c r="A254" s="44" t="s">
        <v>667</v>
      </c>
      <c r="B254" s="44" t="s">
        <v>668</v>
      </c>
      <c r="C254" s="44" t="s">
        <v>57</v>
      </c>
      <c r="D254" s="45" t="s">
        <v>669</v>
      </c>
      <c r="E254" s="44" t="s">
        <v>87</v>
      </c>
      <c r="F254" s="46">
        <v>70</v>
      </c>
      <c r="G254" s="47">
        <v>4.21</v>
      </c>
      <c r="H254" s="47">
        <f t="shared" si="145"/>
        <v>5.08</v>
      </c>
      <c r="I254" s="47">
        <f t="shared" si="146"/>
        <v>355.6</v>
      </c>
      <c r="J254" s="48">
        <f t="shared" si="153"/>
        <v>5.5478098741218169E-4</v>
      </c>
      <c r="K254" s="49">
        <f t="shared" si="147"/>
        <v>0</v>
      </c>
      <c r="L254" s="47">
        <f t="shared" si="148"/>
        <v>0</v>
      </c>
      <c r="M254" s="50">
        <f t="shared" si="149"/>
        <v>0</v>
      </c>
      <c r="N254" s="49">
        <f t="shared" si="150"/>
        <v>70</v>
      </c>
      <c r="O254" s="47">
        <f t="shared" si="151"/>
        <v>355.6</v>
      </c>
      <c r="P254" s="50">
        <f t="shared" si="152"/>
        <v>1</v>
      </c>
      <c r="Q254" s="48"/>
      <c r="R254" s="56"/>
      <c r="S254" s="56"/>
      <c r="T254" s="53"/>
      <c r="U254" s="56"/>
      <c r="V254" s="53"/>
      <c r="W254" s="56"/>
      <c r="X254" s="53"/>
    </row>
    <row r="255" spans="1:24 16329:16330" ht="24" customHeight="1" x14ac:dyDescent="0.2">
      <c r="A255" s="44" t="s">
        <v>670</v>
      </c>
      <c r="B255" s="44" t="s">
        <v>671</v>
      </c>
      <c r="C255" s="44" t="s">
        <v>57</v>
      </c>
      <c r="D255" s="45" t="s">
        <v>672</v>
      </c>
      <c r="E255" s="44" t="s">
        <v>59</v>
      </c>
      <c r="F255" s="46">
        <v>3</v>
      </c>
      <c r="G255" s="47">
        <v>6.94</v>
      </c>
      <c r="H255" s="47">
        <f t="shared" si="145"/>
        <v>8.3699999999999992</v>
      </c>
      <c r="I255" s="47">
        <f t="shared" si="146"/>
        <v>25.11</v>
      </c>
      <c r="J255" s="48">
        <f t="shared" si="153"/>
        <v>3.9174776698312377E-5</v>
      </c>
      <c r="K255" s="49">
        <f t="shared" si="147"/>
        <v>0</v>
      </c>
      <c r="L255" s="47">
        <f t="shared" si="148"/>
        <v>0</v>
      </c>
      <c r="M255" s="50">
        <f t="shared" si="149"/>
        <v>0</v>
      </c>
      <c r="N255" s="49">
        <f t="shared" si="150"/>
        <v>3</v>
      </c>
      <c r="O255" s="47">
        <f t="shared" si="151"/>
        <v>25.11</v>
      </c>
      <c r="P255" s="50">
        <f t="shared" si="152"/>
        <v>1</v>
      </c>
      <c r="Q255" s="48"/>
      <c r="R255" s="56"/>
      <c r="S255" s="56"/>
      <c r="T255" s="53"/>
      <c r="U255" s="56"/>
      <c r="V255" s="53"/>
      <c r="W255" s="56"/>
      <c r="X255" s="53"/>
    </row>
    <row r="256" spans="1:24 16329:16330" ht="24" customHeight="1" x14ac:dyDescent="0.2">
      <c r="A256" s="44" t="s">
        <v>673</v>
      </c>
      <c r="B256" s="44" t="s">
        <v>674</v>
      </c>
      <c r="C256" s="44" t="s">
        <v>57</v>
      </c>
      <c r="D256" s="45" t="s">
        <v>675</v>
      </c>
      <c r="E256" s="44" t="s">
        <v>59</v>
      </c>
      <c r="F256" s="46">
        <v>3</v>
      </c>
      <c r="G256" s="47">
        <v>5.42</v>
      </c>
      <c r="H256" s="47">
        <f t="shared" si="145"/>
        <v>6.54</v>
      </c>
      <c r="I256" s="47">
        <f t="shared" si="146"/>
        <v>19.62</v>
      </c>
      <c r="J256" s="48">
        <f t="shared" si="153"/>
        <v>3.0609682151369528E-5</v>
      </c>
      <c r="K256" s="49">
        <f t="shared" si="147"/>
        <v>0</v>
      </c>
      <c r="L256" s="47">
        <f t="shared" si="148"/>
        <v>0</v>
      </c>
      <c r="M256" s="50">
        <f t="shared" si="149"/>
        <v>0</v>
      </c>
      <c r="N256" s="49">
        <f t="shared" si="150"/>
        <v>3</v>
      </c>
      <c r="O256" s="47">
        <f t="shared" si="151"/>
        <v>19.62</v>
      </c>
      <c r="P256" s="50">
        <f t="shared" si="152"/>
        <v>1</v>
      </c>
      <c r="Q256" s="48"/>
      <c r="R256" s="56"/>
      <c r="S256" s="56"/>
      <c r="T256" s="53"/>
      <c r="U256" s="56"/>
      <c r="V256" s="53"/>
      <c r="W256" s="56"/>
      <c r="X256" s="53"/>
    </row>
    <row r="257" spans="1:24 16329:16330" ht="64.5" customHeight="1" x14ac:dyDescent="0.2">
      <c r="A257" s="44" t="s">
        <v>676</v>
      </c>
      <c r="B257" s="44" t="s">
        <v>677</v>
      </c>
      <c r="C257" s="44" t="s">
        <v>52</v>
      </c>
      <c r="D257" s="45" t="s">
        <v>678</v>
      </c>
      <c r="E257" s="44" t="s">
        <v>44</v>
      </c>
      <c r="F257" s="46">
        <v>3</v>
      </c>
      <c r="G257" s="47">
        <v>179.32</v>
      </c>
      <c r="H257" s="47">
        <f t="shared" si="145"/>
        <v>216.4</v>
      </c>
      <c r="I257" s="47">
        <f t="shared" si="146"/>
        <v>649.20000000000005</v>
      </c>
      <c r="J257" s="48">
        <f t="shared" si="153"/>
        <v>1.0128341311248265E-3</v>
      </c>
      <c r="K257" s="49">
        <f t="shared" si="147"/>
        <v>0</v>
      </c>
      <c r="L257" s="47">
        <f t="shared" si="148"/>
        <v>0</v>
      </c>
      <c r="M257" s="50">
        <f t="shared" si="149"/>
        <v>0</v>
      </c>
      <c r="N257" s="49">
        <f t="shared" si="150"/>
        <v>3</v>
      </c>
      <c r="O257" s="47">
        <f t="shared" si="151"/>
        <v>649.20000000000005</v>
      </c>
      <c r="P257" s="50">
        <f t="shared" si="152"/>
        <v>1</v>
      </c>
      <c r="Q257" s="48"/>
      <c r="R257" s="56"/>
      <c r="S257" s="56"/>
      <c r="T257" s="53"/>
      <c r="U257" s="56"/>
      <c r="V257" s="53"/>
      <c r="W257" s="56"/>
      <c r="X257" s="53"/>
    </row>
    <row r="258" spans="1:24 16329:16330" ht="25.5" customHeight="1" x14ac:dyDescent="0.2">
      <c r="A258" s="44" t="s">
        <v>679</v>
      </c>
      <c r="B258" s="44" t="s">
        <v>680</v>
      </c>
      <c r="C258" s="44" t="s">
        <v>57</v>
      </c>
      <c r="D258" s="45" t="s">
        <v>681</v>
      </c>
      <c r="E258" s="44" t="s">
        <v>59</v>
      </c>
      <c r="F258" s="46">
        <v>4</v>
      </c>
      <c r="G258" s="47">
        <v>23.77</v>
      </c>
      <c r="H258" s="47">
        <f t="shared" si="145"/>
        <v>28.68</v>
      </c>
      <c r="I258" s="47">
        <f t="shared" si="146"/>
        <v>114.72</v>
      </c>
      <c r="J258" s="48">
        <f t="shared" si="153"/>
        <v>1.7897771337436861E-4</v>
      </c>
      <c r="K258" s="49">
        <f t="shared" si="147"/>
        <v>0</v>
      </c>
      <c r="L258" s="47">
        <f t="shared" si="148"/>
        <v>0</v>
      </c>
      <c r="M258" s="50">
        <f t="shared" si="149"/>
        <v>0</v>
      </c>
      <c r="N258" s="49">
        <f t="shared" si="150"/>
        <v>4</v>
      </c>
      <c r="O258" s="47">
        <f t="shared" si="151"/>
        <v>114.72</v>
      </c>
      <c r="P258" s="50">
        <f t="shared" si="152"/>
        <v>1</v>
      </c>
      <c r="Q258" s="48"/>
      <c r="R258" s="56"/>
      <c r="S258" s="56"/>
      <c r="T258" s="53"/>
      <c r="U258" s="56"/>
      <c r="V258" s="53"/>
      <c r="W258" s="56"/>
      <c r="X258" s="53"/>
    </row>
    <row r="259" spans="1:24 16329:16330" ht="24" customHeight="1" x14ac:dyDescent="0.2">
      <c r="A259" s="44" t="s">
        <v>682</v>
      </c>
      <c r="B259" s="44" t="s">
        <v>683</v>
      </c>
      <c r="C259" s="44" t="s">
        <v>57</v>
      </c>
      <c r="D259" s="45" t="s">
        <v>684</v>
      </c>
      <c r="E259" s="44" t="s">
        <v>59</v>
      </c>
      <c r="F259" s="46">
        <v>4</v>
      </c>
      <c r="G259" s="47">
        <v>15.6</v>
      </c>
      <c r="H259" s="47">
        <f t="shared" si="145"/>
        <v>18.82</v>
      </c>
      <c r="I259" s="47">
        <f t="shared" si="146"/>
        <v>75.28</v>
      </c>
      <c r="J259" s="48">
        <f t="shared" si="153"/>
        <v>1.1744632376937298E-4</v>
      </c>
      <c r="K259" s="49">
        <f t="shared" si="147"/>
        <v>0</v>
      </c>
      <c r="L259" s="47">
        <f t="shared" si="148"/>
        <v>0</v>
      </c>
      <c r="M259" s="50">
        <f t="shared" si="149"/>
        <v>0</v>
      </c>
      <c r="N259" s="49">
        <f t="shared" si="150"/>
        <v>4</v>
      </c>
      <c r="O259" s="47">
        <f t="shared" si="151"/>
        <v>75.28</v>
      </c>
      <c r="P259" s="50">
        <f t="shared" si="152"/>
        <v>1</v>
      </c>
      <c r="Q259" s="48"/>
      <c r="R259" s="56"/>
      <c r="S259" s="56"/>
      <c r="T259" s="53"/>
      <c r="U259" s="56"/>
      <c r="V259" s="53"/>
      <c r="W259" s="56"/>
      <c r="X259" s="53"/>
    </row>
    <row r="260" spans="1:24 16329:16330" s="43" customFormat="1" ht="24" customHeight="1" x14ac:dyDescent="0.2">
      <c r="A260" s="59" t="s">
        <v>685</v>
      </c>
      <c r="B260" s="59"/>
      <c r="C260" s="59"/>
      <c r="D260" s="60" t="s">
        <v>686</v>
      </c>
      <c r="E260" s="61"/>
      <c r="F260" s="62"/>
      <c r="G260" s="63"/>
      <c r="H260" s="63"/>
      <c r="I260" s="66">
        <v>2756</v>
      </c>
      <c r="J260" s="65">
        <f t="shared" si="153"/>
        <v>4.2997086650955361E-3</v>
      </c>
      <c r="K260" s="65"/>
      <c r="L260" s="66">
        <f>SUM(L261:L263)</f>
        <v>0</v>
      </c>
      <c r="M260" s="65"/>
      <c r="N260" s="65"/>
      <c r="O260" s="66">
        <f>SUM(O261:O263)</f>
        <v>2756</v>
      </c>
      <c r="P260" s="65"/>
      <c r="Q260" s="65"/>
      <c r="R260" s="69"/>
      <c r="S260" s="69"/>
      <c r="T260" s="64"/>
      <c r="U260" s="69"/>
      <c r="V260" s="64"/>
      <c r="W260" s="69"/>
      <c r="X260" s="64"/>
      <c r="XDA260"/>
      <c r="XDB260"/>
    </row>
    <row r="261" spans="1:24 16329:16330" ht="51.75" customHeight="1" x14ac:dyDescent="0.2">
      <c r="A261" s="44" t="s">
        <v>687</v>
      </c>
      <c r="B261" s="44" t="s">
        <v>688</v>
      </c>
      <c r="C261" s="44" t="s">
        <v>52</v>
      </c>
      <c r="D261" s="45" t="s">
        <v>689</v>
      </c>
      <c r="E261" s="44" t="s">
        <v>44</v>
      </c>
      <c r="F261" s="46">
        <v>1</v>
      </c>
      <c r="G261" s="47">
        <v>1366.96</v>
      </c>
      <c r="H261" s="47">
        <f>TRUNC(G261 * (1 + 20.68 / 100), 2)</f>
        <v>1649.64</v>
      </c>
      <c r="I261" s="47">
        <f>TRUNC(F261 * H261, 2)</f>
        <v>1649.64</v>
      </c>
      <c r="J261" s="48">
        <f t="shared" si="153"/>
        <v>2.5736470980726417E-3</v>
      </c>
      <c r="K261" s="49">
        <f>Q261+S261+U261+W261</f>
        <v>0</v>
      </c>
      <c r="L261" s="47">
        <f>TRUNC(K261*H261,2)</f>
        <v>0</v>
      </c>
      <c r="M261" s="50">
        <f>K261/F261</f>
        <v>0</v>
      </c>
      <c r="N261" s="49">
        <f>F261-K261</f>
        <v>1</v>
      </c>
      <c r="O261" s="47">
        <f>TRUNC(N261*H261,2)</f>
        <v>1649.64</v>
      </c>
      <c r="P261" s="50">
        <f>N261/F261</f>
        <v>1</v>
      </c>
      <c r="Q261" s="48"/>
      <c r="R261" s="56"/>
      <c r="S261" s="56"/>
      <c r="T261" s="53"/>
      <c r="U261" s="56"/>
      <c r="V261" s="53"/>
      <c r="W261" s="56"/>
      <c r="X261" s="53"/>
    </row>
    <row r="262" spans="1:24 16329:16330" ht="39" customHeight="1" x14ac:dyDescent="0.2">
      <c r="A262" s="44" t="s">
        <v>690</v>
      </c>
      <c r="B262" s="44" t="s">
        <v>691</v>
      </c>
      <c r="C262" s="44" t="s">
        <v>52</v>
      </c>
      <c r="D262" s="45" t="s">
        <v>692</v>
      </c>
      <c r="E262" s="44" t="s">
        <v>44</v>
      </c>
      <c r="F262" s="46">
        <v>1</v>
      </c>
      <c r="G262" s="47">
        <v>895.1</v>
      </c>
      <c r="H262" s="47">
        <f>TRUNC(G262 * (1 + 20.68 / 100), 2)</f>
        <v>1080.2</v>
      </c>
      <c r="I262" s="47">
        <f>TRUNC(F262 * H262, 2)</f>
        <v>1080.2</v>
      </c>
      <c r="J262" s="48">
        <f t="shared" si="153"/>
        <v>1.6852486574877351E-3</v>
      </c>
      <c r="K262" s="49">
        <f>Q262+S262+U262+W262</f>
        <v>0</v>
      </c>
      <c r="L262" s="47">
        <f>TRUNC(K262*H262,2)</f>
        <v>0</v>
      </c>
      <c r="M262" s="50">
        <f>K262/F262</f>
        <v>0</v>
      </c>
      <c r="N262" s="49">
        <f>F262-K262</f>
        <v>1</v>
      </c>
      <c r="O262" s="47">
        <f>TRUNC(N262*H262,2)</f>
        <v>1080.2</v>
      </c>
      <c r="P262" s="50">
        <f>N262/F262</f>
        <v>1</v>
      </c>
      <c r="Q262" s="48"/>
      <c r="R262" s="56"/>
      <c r="S262" s="56"/>
      <c r="T262" s="53"/>
      <c r="U262" s="56"/>
      <c r="V262" s="53"/>
      <c r="W262" s="56"/>
      <c r="X262" s="53"/>
    </row>
    <row r="263" spans="1:24 16329:16330" ht="39" customHeight="1" x14ac:dyDescent="0.2">
      <c r="A263" s="44" t="s">
        <v>693</v>
      </c>
      <c r="B263" s="44" t="s">
        <v>694</v>
      </c>
      <c r="C263" s="44" t="s">
        <v>65</v>
      </c>
      <c r="D263" s="45" t="s">
        <v>695</v>
      </c>
      <c r="E263" s="44" t="s">
        <v>67</v>
      </c>
      <c r="F263" s="46">
        <v>2</v>
      </c>
      <c r="G263" s="47">
        <v>10.84</v>
      </c>
      <c r="H263" s="47">
        <f>TRUNC(G263 * (1 + 20.68 / 100), 2)</f>
        <v>13.08</v>
      </c>
      <c r="I263" s="47">
        <f>TRUNC(F263 * H263, 2)</f>
        <v>26.16</v>
      </c>
      <c r="J263" s="48">
        <f t="shared" si="153"/>
        <v>4.0812909535159368E-5</v>
      </c>
      <c r="K263" s="49">
        <f>Q263+S263+U263+W263</f>
        <v>0</v>
      </c>
      <c r="L263" s="47">
        <f>TRUNC(K263*H263,2)</f>
        <v>0</v>
      </c>
      <c r="M263" s="50">
        <f>K263/F263</f>
        <v>0</v>
      </c>
      <c r="N263" s="49">
        <f>F263-K263</f>
        <v>2</v>
      </c>
      <c r="O263" s="47">
        <f>TRUNC(N263*H263,2)</f>
        <v>26.16</v>
      </c>
      <c r="P263" s="50">
        <f>N263/F263</f>
        <v>1</v>
      </c>
      <c r="Q263" s="48"/>
      <c r="R263" s="56"/>
      <c r="S263" s="56"/>
      <c r="T263" s="53"/>
      <c r="U263" s="56"/>
      <c r="V263" s="53"/>
      <c r="W263" s="56"/>
      <c r="X263" s="53"/>
    </row>
    <row r="264" spans="1:24 16329:16330" s="43" customFormat="1" ht="25.5" customHeight="1" x14ac:dyDescent="0.2">
      <c r="A264" s="59" t="s">
        <v>696</v>
      </c>
      <c r="B264" s="59"/>
      <c r="C264" s="59"/>
      <c r="D264" s="60" t="s">
        <v>697</v>
      </c>
      <c r="E264" s="61"/>
      <c r="F264" s="62"/>
      <c r="G264" s="63"/>
      <c r="H264" s="63"/>
      <c r="I264" s="66">
        <v>9370.9599999999991</v>
      </c>
      <c r="J264" s="65">
        <f t="shared" si="153"/>
        <v>1.4619883132171139E-2</v>
      </c>
      <c r="K264" s="65"/>
      <c r="L264" s="66">
        <f>SUM(L265:L278)</f>
        <v>0</v>
      </c>
      <c r="M264" s="65"/>
      <c r="N264" s="65"/>
      <c r="O264" s="66">
        <f>SUM(O265:O278)</f>
        <v>9370.9600000000028</v>
      </c>
      <c r="P264" s="65"/>
      <c r="Q264" s="65"/>
      <c r="R264" s="69"/>
      <c r="S264" s="69"/>
      <c r="T264" s="64"/>
      <c r="U264" s="69"/>
      <c r="V264" s="64"/>
      <c r="W264" s="69"/>
      <c r="X264" s="64"/>
      <c r="XDA264"/>
      <c r="XDB264"/>
    </row>
    <row r="265" spans="1:24 16329:16330" ht="25.5" customHeight="1" x14ac:dyDescent="0.2">
      <c r="A265" s="44" t="s">
        <v>698</v>
      </c>
      <c r="B265" s="44" t="s">
        <v>538</v>
      </c>
      <c r="C265" s="44" t="s">
        <v>65</v>
      </c>
      <c r="D265" s="45" t="s">
        <v>539</v>
      </c>
      <c r="E265" s="44" t="s">
        <v>83</v>
      </c>
      <c r="F265" s="46">
        <v>4.76</v>
      </c>
      <c r="G265" s="47">
        <v>45.76</v>
      </c>
      <c r="H265" s="47">
        <f t="shared" ref="H265:H278" si="154">TRUNC(G265 * (1 + 20.68 / 100), 2)</f>
        <v>55.22</v>
      </c>
      <c r="I265" s="47">
        <f t="shared" ref="I265:I278" si="155">TRUNC(F265 * H265, 2)</f>
        <v>262.83999999999997</v>
      </c>
      <c r="J265" s="48">
        <f t="shared" si="153"/>
        <v>4.1006365222558437E-4</v>
      </c>
      <c r="K265" s="49">
        <f t="shared" ref="K265:K278" si="156">Q265+S265+U265+W265</f>
        <v>0</v>
      </c>
      <c r="L265" s="47">
        <f t="shared" ref="L265:L278" si="157">TRUNC(K265*H265,2)</f>
        <v>0</v>
      </c>
      <c r="M265" s="50">
        <f t="shared" ref="M265:M278" si="158">K265/F265</f>
        <v>0</v>
      </c>
      <c r="N265" s="49">
        <f t="shared" ref="N265:N278" si="159">F265-K265</f>
        <v>4.76</v>
      </c>
      <c r="O265" s="47">
        <f t="shared" ref="O265:O278" si="160">TRUNC(N265*H265,2)</f>
        <v>262.83999999999997</v>
      </c>
      <c r="P265" s="50">
        <f t="shared" ref="P265:P278" si="161">N265/F265</f>
        <v>1</v>
      </c>
      <c r="Q265" s="48"/>
      <c r="R265" s="56"/>
      <c r="S265" s="56"/>
      <c r="T265" s="53"/>
      <c r="U265" s="56"/>
      <c r="V265" s="53"/>
      <c r="W265" s="56"/>
      <c r="X265" s="53"/>
    </row>
    <row r="266" spans="1:24 16329:16330" ht="24" customHeight="1" x14ac:dyDescent="0.2">
      <c r="A266" s="44" t="s">
        <v>699</v>
      </c>
      <c r="B266" s="44" t="s">
        <v>174</v>
      </c>
      <c r="C266" s="44" t="s">
        <v>65</v>
      </c>
      <c r="D266" s="45" t="s">
        <v>175</v>
      </c>
      <c r="E266" s="44" t="s">
        <v>83</v>
      </c>
      <c r="F266" s="46">
        <v>3.8</v>
      </c>
      <c r="G266" s="47">
        <v>27.03</v>
      </c>
      <c r="H266" s="47">
        <f t="shared" si="154"/>
        <v>32.61</v>
      </c>
      <c r="I266" s="47">
        <f t="shared" si="155"/>
        <v>123.91</v>
      </c>
      <c r="J266" s="48">
        <f t="shared" si="153"/>
        <v>1.9331527601305801E-4</v>
      </c>
      <c r="K266" s="49">
        <f t="shared" si="156"/>
        <v>0</v>
      </c>
      <c r="L266" s="47">
        <f t="shared" si="157"/>
        <v>0</v>
      </c>
      <c r="M266" s="50">
        <f t="shared" si="158"/>
        <v>0</v>
      </c>
      <c r="N266" s="49">
        <f t="shared" si="159"/>
        <v>3.8</v>
      </c>
      <c r="O266" s="47">
        <f t="shared" si="160"/>
        <v>123.91</v>
      </c>
      <c r="P266" s="50">
        <f t="shared" si="161"/>
        <v>1</v>
      </c>
      <c r="Q266" s="48"/>
      <c r="R266" s="56"/>
      <c r="S266" s="56"/>
      <c r="T266" s="53"/>
      <c r="U266" s="56"/>
      <c r="V266" s="53"/>
      <c r="W266" s="56"/>
      <c r="X266" s="53"/>
    </row>
    <row r="267" spans="1:24 16329:16330" ht="25.5" customHeight="1" x14ac:dyDescent="0.2">
      <c r="A267" s="44" t="s">
        <v>700</v>
      </c>
      <c r="B267" s="44" t="s">
        <v>701</v>
      </c>
      <c r="C267" s="44" t="s">
        <v>65</v>
      </c>
      <c r="D267" s="45" t="s">
        <v>702</v>
      </c>
      <c r="E267" s="44" t="s">
        <v>44</v>
      </c>
      <c r="F267" s="46">
        <v>10</v>
      </c>
      <c r="G267" s="47">
        <v>35.22</v>
      </c>
      <c r="H267" s="47">
        <f t="shared" si="154"/>
        <v>42.5</v>
      </c>
      <c r="I267" s="47">
        <f t="shared" si="155"/>
        <v>425</v>
      </c>
      <c r="J267" s="48">
        <f t="shared" si="153"/>
        <v>6.6305376729521145E-4</v>
      </c>
      <c r="K267" s="49">
        <f t="shared" si="156"/>
        <v>0</v>
      </c>
      <c r="L267" s="47">
        <f t="shared" si="157"/>
        <v>0</v>
      </c>
      <c r="M267" s="50">
        <f t="shared" si="158"/>
        <v>0</v>
      </c>
      <c r="N267" s="49">
        <f t="shared" si="159"/>
        <v>10</v>
      </c>
      <c r="O267" s="47">
        <f t="shared" si="160"/>
        <v>425</v>
      </c>
      <c r="P267" s="50">
        <f t="shared" si="161"/>
        <v>1</v>
      </c>
      <c r="Q267" s="48"/>
      <c r="R267" s="56"/>
      <c r="S267" s="56"/>
      <c r="T267" s="53"/>
      <c r="U267" s="56"/>
      <c r="V267" s="53"/>
      <c r="W267" s="56"/>
      <c r="X267" s="53"/>
    </row>
    <row r="268" spans="1:24 16329:16330" ht="24" customHeight="1" x14ac:dyDescent="0.2">
      <c r="A268" s="44" t="s">
        <v>703</v>
      </c>
      <c r="B268" s="44" t="s">
        <v>704</v>
      </c>
      <c r="C268" s="44" t="s">
        <v>57</v>
      </c>
      <c r="D268" s="45" t="s">
        <v>705</v>
      </c>
      <c r="E268" s="44" t="s">
        <v>54</v>
      </c>
      <c r="F268" s="46">
        <v>0.56000000000000005</v>
      </c>
      <c r="G268" s="47">
        <v>28.61</v>
      </c>
      <c r="H268" s="47">
        <f t="shared" si="154"/>
        <v>34.520000000000003</v>
      </c>
      <c r="I268" s="47">
        <f t="shared" si="155"/>
        <v>19.329999999999998</v>
      </c>
      <c r="J268" s="48">
        <f t="shared" si="153"/>
        <v>3.0157245463097496E-5</v>
      </c>
      <c r="K268" s="49">
        <f t="shared" si="156"/>
        <v>0</v>
      </c>
      <c r="L268" s="47">
        <f t="shared" si="157"/>
        <v>0</v>
      </c>
      <c r="M268" s="50">
        <f t="shared" si="158"/>
        <v>0</v>
      </c>
      <c r="N268" s="49">
        <f t="shared" si="159"/>
        <v>0.56000000000000005</v>
      </c>
      <c r="O268" s="47">
        <f t="shared" si="160"/>
        <v>19.329999999999998</v>
      </c>
      <c r="P268" s="50">
        <f t="shared" si="161"/>
        <v>1</v>
      </c>
      <c r="Q268" s="48"/>
      <c r="R268" s="56"/>
      <c r="S268" s="56"/>
      <c r="T268" s="53"/>
      <c r="U268" s="56"/>
      <c r="V268" s="53"/>
      <c r="W268" s="56"/>
      <c r="X268" s="53"/>
    </row>
    <row r="269" spans="1:24 16329:16330" ht="25.5" customHeight="1" x14ac:dyDescent="0.2">
      <c r="A269" s="44" t="s">
        <v>706</v>
      </c>
      <c r="B269" s="44" t="s">
        <v>707</v>
      </c>
      <c r="C269" s="44" t="s">
        <v>42</v>
      </c>
      <c r="D269" s="45" t="s">
        <v>708</v>
      </c>
      <c r="E269" s="44" t="s">
        <v>44</v>
      </c>
      <c r="F269" s="46">
        <v>10</v>
      </c>
      <c r="G269" s="47">
        <v>50.04</v>
      </c>
      <c r="H269" s="47">
        <f t="shared" si="154"/>
        <v>60.38</v>
      </c>
      <c r="I269" s="47">
        <f t="shared" si="155"/>
        <v>603.79999999999995</v>
      </c>
      <c r="J269" s="48">
        <f t="shared" si="153"/>
        <v>9.4200438751258504E-4</v>
      </c>
      <c r="K269" s="49">
        <f t="shared" si="156"/>
        <v>0</v>
      </c>
      <c r="L269" s="47">
        <f t="shared" si="157"/>
        <v>0</v>
      </c>
      <c r="M269" s="50">
        <f t="shared" si="158"/>
        <v>0</v>
      </c>
      <c r="N269" s="49">
        <f t="shared" si="159"/>
        <v>10</v>
      </c>
      <c r="O269" s="47">
        <f t="shared" si="160"/>
        <v>603.79999999999995</v>
      </c>
      <c r="P269" s="50">
        <f t="shared" si="161"/>
        <v>1</v>
      </c>
      <c r="Q269" s="48"/>
      <c r="R269" s="56"/>
      <c r="S269" s="56"/>
      <c r="T269" s="53"/>
      <c r="U269" s="56"/>
      <c r="V269" s="53"/>
      <c r="W269" s="56"/>
      <c r="X269" s="53"/>
    </row>
    <row r="270" spans="1:24 16329:16330" ht="25.5" customHeight="1" x14ac:dyDescent="0.2">
      <c r="A270" s="44" t="s">
        <v>709</v>
      </c>
      <c r="B270" s="44" t="s">
        <v>710</v>
      </c>
      <c r="C270" s="44" t="s">
        <v>57</v>
      </c>
      <c r="D270" s="45" t="s">
        <v>711</v>
      </c>
      <c r="E270" s="44" t="s">
        <v>712</v>
      </c>
      <c r="F270" s="46">
        <v>41</v>
      </c>
      <c r="G270" s="47">
        <v>81.44</v>
      </c>
      <c r="H270" s="47">
        <f t="shared" si="154"/>
        <v>98.28</v>
      </c>
      <c r="I270" s="47">
        <f t="shared" si="155"/>
        <v>4029.48</v>
      </c>
      <c r="J270" s="48">
        <f t="shared" si="153"/>
        <v>6.2864985746840206E-3</v>
      </c>
      <c r="K270" s="49">
        <f t="shared" si="156"/>
        <v>0</v>
      </c>
      <c r="L270" s="47">
        <f t="shared" si="157"/>
        <v>0</v>
      </c>
      <c r="M270" s="50">
        <f t="shared" si="158"/>
        <v>0</v>
      </c>
      <c r="N270" s="49">
        <f t="shared" si="159"/>
        <v>41</v>
      </c>
      <c r="O270" s="47">
        <f t="shared" si="160"/>
        <v>4029.48</v>
      </c>
      <c r="P270" s="50">
        <f t="shared" si="161"/>
        <v>1</v>
      </c>
      <c r="Q270" s="48"/>
      <c r="R270" s="56"/>
      <c r="S270" s="56"/>
      <c r="T270" s="53"/>
      <c r="U270" s="56"/>
      <c r="V270" s="53"/>
      <c r="W270" s="56"/>
      <c r="X270" s="53"/>
    </row>
    <row r="271" spans="1:24 16329:16330" ht="25.5" customHeight="1" x14ac:dyDescent="0.2">
      <c r="A271" s="44" t="s">
        <v>713</v>
      </c>
      <c r="B271" s="44" t="s">
        <v>714</v>
      </c>
      <c r="C271" s="44" t="s">
        <v>57</v>
      </c>
      <c r="D271" s="45" t="s">
        <v>715</v>
      </c>
      <c r="E271" s="44" t="s">
        <v>59</v>
      </c>
      <c r="F271" s="46">
        <v>10</v>
      </c>
      <c r="G271" s="47">
        <v>32.369999999999997</v>
      </c>
      <c r="H271" s="47">
        <f t="shared" si="154"/>
        <v>39.06</v>
      </c>
      <c r="I271" s="47">
        <f t="shared" si="155"/>
        <v>390.6</v>
      </c>
      <c r="J271" s="48">
        <f t="shared" si="153"/>
        <v>6.0938541530708142E-4</v>
      </c>
      <c r="K271" s="49">
        <f t="shared" si="156"/>
        <v>0</v>
      </c>
      <c r="L271" s="47">
        <f t="shared" si="157"/>
        <v>0</v>
      </c>
      <c r="M271" s="50">
        <f t="shared" si="158"/>
        <v>0</v>
      </c>
      <c r="N271" s="49">
        <f t="shared" si="159"/>
        <v>10</v>
      </c>
      <c r="O271" s="47">
        <f t="shared" si="160"/>
        <v>390.6</v>
      </c>
      <c r="P271" s="50">
        <f t="shared" si="161"/>
        <v>1</v>
      </c>
      <c r="Q271" s="48"/>
      <c r="R271" s="56"/>
      <c r="S271" s="56"/>
      <c r="T271" s="53"/>
      <c r="U271" s="56"/>
      <c r="V271" s="53"/>
      <c r="W271" s="56"/>
      <c r="X271" s="53"/>
    </row>
    <row r="272" spans="1:24 16329:16330" ht="25.5" customHeight="1" x14ac:dyDescent="0.2">
      <c r="A272" s="44" t="s">
        <v>716</v>
      </c>
      <c r="B272" s="44" t="s">
        <v>717</v>
      </c>
      <c r="C272" s="44" t="s">
        <v>57</v>
      </c>
      <c r="D272" s="45" t="s">
        <v>718</v>
      </c>
      <c r="E272" s="44" t="s">
        <v>59</v>
      </c>
      <c r="F272" s="46">
        <v>10</v>
      </c>
      <c r="G272" s="47">
        <v>4.9400000000000004</v>
      </c>
      <c r="H272" s="47">
        <f t="shared" si="154"/>
        <v>5.96</v>
      </c>
      <c r="I272" s="47">
        <f t="shared" si="155"/>
        <v>59.6</v>
      </c>
      <c r="J272" s="48">
        <f t="shared" si="153"/>
        <v>9.2983540072457893E-5</v>
      </c>
      <c r="K272" s="49">
        <f t="shared" si="156"/>
        <v>0</v>
      </c>
      <c r="L272" s="47">
        <f t="shared" si="157"/>
        <v>0</v>
      </c>
      <c r="M272" s="50">
        <f t="shared" si="158"/>
        <v>0</v>
      </c>
      <c r="N272" s="49">
        <f t="shared" si="159"/>
        <v>10</v>
      </c>
      <c r="O272" s="47">
        <f t="shared" si="160"/>
        <v>59.6</v>
      </c>
      <c r="P272" s="50">
        <f t="shared" si="161"/>
        <v>1</v>
      </c>
      <c r="Q272" s="48"/>
      <c r="R272" s="56"/>
      <c r="S272" s="56"/>
      <c r="T272" s="53"/>
      <c r="U272" s="56"/>
      <c r="V272" s="53"/>
      <c r="W272" s="56"/>
      <c r="X272" s="53"/>
    </row>
    <row r="273" spans="1:24 16329:16330" ht="39" customHeight="1" x14ac:dyDescent="0.2">
      <c r="A273" s="44" t="s">
        <v>719</v>
      </c>
      <c r="B273" s="44" t="s">
        <v>720</v>
      </c>
      <c r="C273" s="44" t="s">
        <v>57</v>
      </c>
      <c r="D273" s="45" t="s">
        <v>721</v>
      </c>
      <c r="E273" s="44" t="s">
        <v>59</v>
      </c>
      <c r="F273" s="46">
        <v>10</v>
      </c>
      <c r="G273" s="47">
        <v>1.61</v>
      </c>
      <c r="H273" s="47">
        <f t="shared" si="154"/>
        <v>1.94</v>
      </c>
      <c r="I273" s="47">
        <f t="shared" si="155"/>
        <v>19.399999999999999</v>
      </c>
      <c r="J273" s="48">
        <f t="shared" si="153"/>
        <v>3.0266454318887298E-5</v>
      </c>
      <c r="K273" s="49">
        <f t="shared" si="156"/>
        <v>0</v>
      </c>
      <c r="L273" s="47">
        <f t="shared" si="157"/>
        <v>0</v>
      </c>
      <c r="M273" s="50">
        <f t="shared" si="158"/>
        <v>0</v>
      </c>
      <c r="N273" s="49">
        <f t="shared" si="159"/>
        <v>10</v>
      </c>
      <c r="O273" s="47">
        <f t="shared" si="160"/>
        <v>19.399999999999999</v>
      </c>
      <c r="P273" s="50">
        <f t="shared" si="161"/>
        <v>1</v>
      </c>
      <c r="Q273" s="48"/>
      <c r="R273" s="56"/>
      <c r="S273" s="56"/>
      <c r="T273" s="53"/>
      <c r="U273" s="56"/>
      <c r="V273" s="53"/>
      <c r="W273" s="56"/>
      <c r="X273" s="53"/>
    </row>
    <row r="274" spans="1:24 16329:16330" ht="51.75" customHeight="1" x14ac:dyDescent="0.2">
      <c r="A274" s="44" t="s">
        <v>722</v>
      </c>
      <c r="B274" s="44" t="s">
        <v>723</v>
      </c>
      <c r="C274" s="44" t="s">
        <v>57</v>
      </c>
      <c r="D274" s="45" t="s">
        <v>724</v>
      </c>
      <c r="E274" s="44" t="s">
        <v>59</v>
      </c>
      <c r="F274" s="46">
        <v>10</v>
      </c>
      <c r="G274" s="47">
        <v>7.61</v>
      </c>
      <c r="H274" s="47">
        <f t="shared" si="154"/>
        <v>9.18</v>
      </c>
      <c r="I274" s="47">
        <f t="shared" si="155"/>
        <v>91.8</v>
      </c>
      <c r="J274" s="48">
        <f t="shared" si="153"/>
        <v>1.4321961373576567E-4</v>
      </c>
      <c r="K274" s="49">
        <f t="shared" si="156"/>
        <v>0</v>
      </c>
      <c r="L274" s="47">
        <f t="shared" si="157"/>
        <v>0</v>
      </c>
      <c r="M274" s="50">
        <f t="shared" si="158"/>
        <v>0</v>
      </c>
      <c r="N274" s="49">
        <f t="shared" si="159"/>
        <v>10</v>
      </c>
      <c r="O274" s="47">
        <f t="shared" si="160"/>
        <v>91.8</v>
      </c>
      <c r="P274" s="50">
        <f t="shared" si="161"/>
        <v>1</v>
      </c>
      <c r="Q274" s="48"/>
      <c r="R274" s="56"/>
      <c r="S274" s="56"/>
      <c r="T274" s="53"/>
      <c r="U274" s="56"/>
      <c r="V274" s="53"/>
      <c r="W274" s="56"/>
      <c r="X274" s="53"/>
    </row>
    <row r="275" spans="1:24 16329:16330" ht="25.5" customHeight="1" x14ac:dyDescent="0.2">
      <c r="A275" s="44" t="s">
        <v>725</v>
      </c>
      <c r="B275" s="44" t="s">
        <v>726</v>
      </c>
      <c r="C275" s="44" t="s">
        <v>57</v>
      </c>
      <c r="D275" s="45" t="s">
        <v>727</v>
      </c>
      <c r="E275" s="44" t="s">
        <v>59</v>
      </c>
      <c r="F275" s="46">
        <v>1</v>
      </c>
      <c r="G275" s="47">
        <v>227.86</v>
      </c>
      <c r="H275" s="47">
        <f t="shared" si="154"/>
        <v>274.98</v>
      </c>
      <c r="I275" s="47">
        <f t="shared" si="155"/>
        <v>274.98</v>
      </c>
      <c r="J275" s="48">
        <f t="shared" si="153"/>
        <v>4.2900358807255822E-4</v>
      </c>
      <c r="K275" s="49">
        <f t="shared" si="156"/>
        <v>0</v>
      </c>
      <c r="L275" s="47">
        <f t="shared" si="157"/>
        <v>0</v>
      </c>
      <c r="M275" s="50">
        <f t="shared" si="158"/>
        <v>0</v>
      </c>
      <c r="N275" s="49">
        <f t="shared" si="159"/>
        <v>1</v>
      </c>
      <c r="O275" s="47">
        <f t="shared" si="160"/>
        <v>274.98</v>
      </c>
      <c r="P275" s="50">
        <f t="shared" si="161"/>
        <v>1</v>
      </c>
      <c r="Q275" s="48"/>
      <c r="R275" s="56"/>
      <c r="S275" s="56"/>
      <c r="T275" s="53"/>
      <c r="U275" s="56"/>
      <c r="V275" s="53"/>
      <c r="W275" s="56"/>
      <c r="X275" s="53"/>
    </row>
    <row r="276" spans="1:24 16329:16330" ht="25.5" customHeight="1" x14ac:dyDescent="0.2">
      <c r="A276" s="44" t="s">
        <v>728</v>
      </c>
      <c r="B276" s="44" t="s">
        <v>729</v>
      </c>
      <c r="C276" s="44" t="s">
        <v>57</v>
      </c>
      <c r="D276" s="45" t="s">
        <v>730</v>
      </c>
      <c r="E276" s="44" t="s">
        <v>87</v>
      </c>
      <c r="F276" s="46">
        <v>27</v>
      </c>
      <c r="G276" s="47">
        <v>12.04</v>
      </c>
      <c r="H276" s="47">
        <f t="shared" si="154"/>
        <v>14.52</v>
      </c>
      <c r="I276" s="47">
        <f t="shared" si="155"/>
        <v>392.04</v>
      </c>
      <c r="J276" s="48">
        <f t="shared" si="153"/>
        <v>6.1163199748332875E-4</v>
      </c>
      <c r="K276" s="49">
        <f t="shared" si="156"/>
        <v>0</v>
      </c>
      <c r="L276" s="47">
        <f t="shared" si="157"/>
        <v>0</v>
      </c>
      <c r="M276" s="50">
        <f t="shared" si="158"/>
        <v>0</v>
      </c>
      <c r="N276" s="49">
        <f t="shared" si="159"/>
        <v>27</v>
      </c>
      <c r="O276" s="47">
        <f t="shared" si="160"/>
        <v>392.04</v>
      </c>
      <c r="P276" s="50">
        <f t="shared" si="161"/>
        <v>1</v>
      </c>
      <c r="Q276" s="48"/>
      <c r="R276" s="56"/>
      <c r="S276" s="56"/>
      <c r="T276" s="53"/>
      <c r="U276" s="56"/>
      <c r="V276" s="53"/>
      <c r="W276" s="56"/>
      <c r="X276" s="53"/>
    </row>
    <row r="277" spans="1:24 16329:16330" ht="25.5" customHeight="1" x14ac:dyDescent="0.2">
      <c r="A277" s="44" t="s">
        <v>731</v>
      </c>
      <c r="B277" s="44" t="s">
        <v>732</v>
      </c>
      <c r="C277" s="44" t="s">
        <v>52</v>
      </c>
      <c r="D277" s="45" t="s">
        <v>733</v>
      </c>
      <c r="E277" s="44" t="s">
        <v>67</v>
      </c>
      <c r="F277" s="46">
        <v>9</v>
      </c>
      <c r="G277" s="47">
        <v>162.4</v>
      </c>
      <c r="H277" s="47">
        <f t="shared" si="154"/>
        <v>195.98</v>
      </c>
      <c r="I277" s="47">
        <f t="shared" si="155"/>
        <v>1763.82</v>
      </c>
      <c r="J277" s="48">
        <f t="shared" si="153"/>
        <v>2.7517823431309173E-3</v>
      </c>
      <c r="K277" s="49">
        <f t="shared" si="156"/>
        <v>0</v>
      </c>
      <c r="L277" s="47">
        <f t="shared" si="157"/>
        <v>0</v>
      </c>
      <c r="M277" s="50">
        <f t="shared" si="158"/>
        <v>0</v>
      </c>
      <c r="N277" s="49">
        <f t="shared" si="159"/>
        <v>9</v>
      </c>
      <c r="O277" s="47">
        <f t="shared" si="160"/>
        <v>1763.82</v>
      </c>
      <c r="P277" s="50">
        <f t="shared" si="161"/>
        <v>1</v>
      </c>
      <c r="Q277" s="48"/>
      <c r="R277" s="56"/>
      <c r="S277" s="56"/>
      <c r="T277" s="53"/>
      <c r="U277" s="56"/>
      <c r="V277" s="53"/>
      <c r="W277" s="56"/>
      <c r="X277" s="53"/>
    </row>
    <row r="278" spans="1:24 16329:16330" ht="25.5" customHeight="1" x14ac:dyDescent="0.2">
      <c r="A278" s="44" t="s">
        <v>734</v>
      </c>
      <c r="B278" s="44" t="s">
        <v>735</v>
      </c>
      <c r="C278" s="44" t="s">
        <v>52</v>
      </c>
      <c r="D278" s="45" t="s">
        <v>736</v>
      </c>
      <c r="E278" s="44" t="s">
        <v>67</v>
      </c>
      <c r="F278" s="46">
        <v>1</v>
      </c>
      <c r="G278" s="47">
        <v>757.68</v>
      </c>
      <c r="H278" s="47">
        <f t="shared" si="154"/>
        <v>914.36</v>
      </c>
      <c r="I278" s="47">
        <f t="shared" si="155"/>
        <v>914.36</v>
      </c>
      <c r="J278" s="48">
        <f t="shared" si="153"/>
        <v>1.4265172768565871E-3</v>
      </c>
      <c r="K278" s="49">
        <f t="shared" si="156"/>
        <v>0</v>
      </c>
      <c r="L278" s="47">
        <f t="shared" si="157"/>
        <v>0</v>
      </c>
      <c r="M278" s="50">
        <f t="shared" si="158"/>
        <v>0</v>
      </c>
      <c r="N278" s="49">
        <f t="shared" si="159"/>
        <v>1</v>
      </c>
      <c r="O278" s="47">
        <f t="shared" si="160"/>
        <v>914.36</v>
      </c>
      <c r="P278" s="50">
        <f t="shared" si="161"/>
        <v>1</v>
      </c>
      <c r="Q278" s="48"/>
      <c r="R278" s="56"/>
      <c r="S278" s="56"/>
      <c r="T278" s="53"/>
      <c r="U278" s="56"/>
      <c r="V278" s="53"/>
      <c r="W278" s="56"/>
      <c r="X278" s="53"/>
    </row>
    <row r="279" spans="1:24 16329:16330" s="43" customFormat="1" ht="24" customHeight="1" x14ac:dyDescent="0.2">
      <c r="A279" s="59" t="s">
        <v>737</v>
      </c>
      <c r="B279" s="59"/>
      <c r="C279" s="59"/>
      <c r="D279" s="60" t="s">
        <v>738</v>
      </c>
      <c r="E279" s="61"/>
      <c r="F279" s="62"/>
      <c r="G279" s="63"/>
      <c r="H279" s="63"/>
      <c r="I279" s="66">
        <v>4608.24</v>
      </c>
      <c r="J279" s="65">
        <f t="shared" si="153"/>
        <v>7.1894373943540823E-3</v>
      </c>
      <c r="K279" s="65"/>
      <c r="L279" s="66">
        <f>SUM(L280,L287)</f>
        <v>0</v>
      </c>
      <c r="M279" s="65"/>
      <c r="N279" s="65"/>
      <c r="O279" s="66">
        <f>SUM(O280,O287)</f>
        <v>4608.24</v>
      </c>
      <c r="P279" s="65"/>
      <c r="Q279" s="65"/>
      <c r="R279" s="69"/>
      <c r="S279" s="69"/>
      <c r="T279" s="64"/>
      <c r="U279" s="69"/>
      <c r="V279" s="64"/>
      <c r="W279" s="69"/>
      <c r="X279" s="64"/>
      <c r="XDA279"/>
      <c r="XDB279"/>
    </row>
    <row r="280" spans="1:24 16329:16330" s="43" customFormat="1" ht="24" customHeight="1" x14ac:dyDescent="0.2">
      <c r="A280" s="59" t="s">
        <v>739</v>
      </c>
      <c r="B280" s="59"/>
      <c r="C280" s="59"/>
      <c r="D280" s="60" t="s">
        <v>740</v>
      </c>
      <c r="E280" s="61"/>
      <c r="F280" s="62"/>
      <c r="G280" s="63"/>
      <c r="H280" s="63"/>
      <c r="I280" s="66">
        <v>4176.54</v>
      </c>
      <c r="J280" s="65">
        <f t="shared" si="153"/>
        <v>6.5159307794332762E-3</v>
      </c>
      <c r="K280" s="65"/>
      <c r="L280" s="66">
        <f>SUM(L281:L286)</f>
        <v>0</v>
      </c>
      <c r="M280" s="65"/>
      <c r="N280" s="65"/>
      <c r="O280" s="66">
        <f>SUM(O281:O286)</f>
        <v>4176.54</v>
      </c>
      <c r="P280" s="65"/>
      <c r="Q280" s="65"/>
      <c r="R280" s="69"/>
      <c r="S280" s="69"/>
      <c r="T280" s="64"/>
      <c r="U280" s="69"/>
      <c r="V280" s="64"/>
      <c r="W280" s="69"/>
      <c r="X280" s="64"/>
      <c r="XDA280"/>
      <c r="XDB280"/>
    </row>
    <row r="281" spans="1:24 16329:16330" ht="25.5" customHeight="1" x14ac:dyDescent="0.2">
      <c r="A281" s="44" t="s">
        <v>741</v>
      </c>
      <c r="B281" s="44" t="s">
        <v>742</v>
      </c>
      <c r="C281" s="44" t="s">
        <v>57</v>
      </c>
      <c r="D281" s="45" t="s">
        <v>743</v>
      </c>
      <c r="E281" s="44" t="s">
        <v>87</v>
      </c>
      <c r="F281" s="46">
        <v>110</v>
      </c>
      <c r="G281" s="47">
        <v>6.62</v>
      </c>
      <c r="H281" s="47">
        <f t="shared" ref="H281:H286" si="162">TRUNC(G281 * (1 + 20.68 / 100), 2)</f>
        <v>7.98</v>
      </c>
      <c r="I281" s="47">
        <f t="shared" ref="I281:I286" si="163">TRUNC(F281 * H281, 2)</f>
        <v>877.8</v>
      </c>
      <c r="J281" s="48">
        <f t="shared" si="153"/>
        <v>1.3694790516040861E-3</v>
      </c>
      <c r="K281" s="49">
        <f t="shared" ref="K281:K286" si="164">Q281+S281+U281+W281</f>
        <v>0</v>
      </c>
      <c r="L281" s="47">
        <f t="shared" ref="L281:L286" si="165">TRUNC(K281*H281,2)</f>
        <v>0</v>
      </c>
      <c r="M281" s="50">
        <f t="shared" ref="M281:M286" si="166">K281/F281</f>
        <v>0</v>
      </c>
      <c r="N281" s="49">
        <f t="shared" ref="N281:N286" si="167">F281-K281</f>
        <v>110</v>
      </c>
      <c r="O281" s="47">
        <f t="shared" ref="O281:O286" si="168">TRUNC(N281*H281,2)</f>
        <v>877.8</v>
      </c>
      <c r="P281" s="50">
        <f t="shared" ref="P281:P286" si="169">N281/F281</f>
        <v>1</v>
      </c>
      <c r="Q281" s="48"/>
      <c r="R281" s="56"/>
      <c r="S281" s="56"/>
      <c r="T281" s="53"/>
      <c r="U281" s="56"/>
      <c r="V281" s="53"/>
      <c r="W281" s="56"/>
      <c r="X281" s="53"/>
    </row>
    <row r="282" spans="1:24 16329:16330" ht="25.5" customHeight="1" x14ac:dyDescent="0.2">
      <c r="A282" s="44" t="s">
        <v>744</v>
      </c>
      <c r="B282" s="44" t="s">
        <v>745</v>
      </c>
      <c r="C282" s="44" t="s">
        <v>57</v>
      </c>
      <c r="D282" s="45" t="s">
        <v>746</v>
      </c>
      <c r="E282" s="44" t="s">
        <v>87</v>
      </c>
      <c r="F282" s="46">
        <v>110</v>
      </c>
      <c r="G282" s="47">
        <v>4.32</v>
      </c>
      <c r="H282" s="47">
        <f t="shared" si="162"/>
        <v>5.21</v>
      </c>
      <c r="I282" s="47">
        <f t="shared" si="163"/>
        <v>573.1</v>
      </c>
      <c r="J282" s="48">
        <f t="shared" si="153"/>
        <v>8.941085036162016E-4</v>
      </c>
      <c r="K282" s="49">
        <f t="shared" si="164"/>
        <v>0</v>
      </c>
      <c r="L282" s="47">
        <f t="shared" si="165"/>
        <v>0</v>
      </c>
      <c r="M282" s="50">
        <f t="shared" si="166"/>
        <v>0</v>
      </c>
      <c r="N282" s="49">
        <f t="shared" si="167"/>
        <v>110</v>
      </c>
      <c r="O282" s="47">
        <f t="shared" si="168"/>
        <v>573.1</v>
      </c>
      <c r="P282" s="50">
        <f t="shared" si="169"/>
        <v>1</v>
      </c>
      <c r="Q282" s="48"/>
      <c r="R282" s="56"/>
      <c r="S282" s="56"/>
      <c r="T282" s="53"/>
      <c r="U282" s="56"/>
      <c r="V282" s="53"/>
      <c r="W282" s="56"/>
      <c r="X282" s="53"/>
    </row>
    <row r="283" spans="1:24 16329:16330" ht="39" customHeight="1" x14ac:dyDescent="0.2">
      <c r="A283" s="44" t="s">
        <v>747</v>
      </c>
      <c r="B283" s="44" t="s">
        <v>748</v>
      </c>
      <c r="C283" s="44" t="s">
        <v>65</v>
      </c>
      <c r="D283" s="45" t="s">
        <v>749</v>
      </c>
      <c r="E283" s="44" t="s">
        <v>44</v>
      </c>
      <c r="F283" s="46">
        <v>15</v>
      </c>
      <c r="G283" s="47">
        <v>28.99</v>
      </c>
      <c r="H283" s="47">
        <f t="shared" si="162"/>
        <v>34.979999999999997</v>
      </c>
      <c r="I283" s="47">
        <f t="shared" si="163"/>
        <v>524.70000000000005</v>
      </c>
      <c r="J283" s="48">
        <f t="shared" si="153"/>
        <v>8.1859838047011171E-4</v>
      </c>
      <c r="K283" s="49">
        <f t="shared" si="164"/>
        <v>0</v>
      </c>
      <c r="L283" s="47">
        <f t="shared" si="165"/>
        <v>0</v>
      </c>
      <c r="M283" s="50">
        <f t="shared" si="166"/>
        <v>0</v>
      </c>
      <c r="N283" s="49">
        <f t="shared" si="167"/>
        <v>15</v>
      </c>
      <c r="O283" s="47">
        <f t="shared" si="168"/>
        <v>524.70000000000005</v>
      </c>
      <c r="P283" s="50">
        <f t="shared" si="169"/>
        <v>1</v>
      </c>
      <c r="Q283" s="48"/>
      <c r="R283" s="56"/>
      <c r="S283" s="56"/>
      <c r="T283" s="53"/>
      <c r="U283" s="56"/>
      <c r="V283" s="53"/>
      <c r="W283" s="56"/>
      <c r="X283" s="53"/>
    </row>
    <row r="284" spans="1:24 16329:16330" ht="39" customHeight="1" x14ac:dyDescent="0.2">
      <c r="A284" s="44" t="s">
        <v>750</v>
      </c>
      <c r="B284" s="44" t="s">
        <v>751</v>
      </c>
      <c r="C284" s="44" t="s">
        <v>65</v>
      </c>
      <c r="D284" s="45" t="s">
        <v>752</v>
      </c>
      <c r="E284" s="44" t="s">
        <v>67</v>
      </c>
      <c r="F284" s="46">
        <v>220</v>
      </c>
      <c r="G284" s="47">
        <v>3.29</v>
      </c>
      <c r="H284" s="47">
        <f t="shared" si="162"/>
        <v>3.97</v>
      </c>
      <c r="I284" s="47">
        <f t="shared" si="163"/>
        <v>873.4</v>
      </c>
      <c r="J284" s="48">
        <f t="shared" si="153"/>
        <v>1.3626144949544416E-3</v>
      </c>
      <c r="K284" s="49">
        <f t="shared" si="164"/>
        <v>0</v>
      </c>
      <c r="L284" s="47">
        <f t="shared" si="165"/>
        <v>0</v>
      </c>
      <c r="M284" s="50">
        <f t="shared" si="166"/>
        <v>0</v>
      </c>
      <c r="N284" s="49">
        <f t="shared" si="167"/>
        <v>220</v>
      </c>
      <c r="O284" s="47">
        <f t="shared" si="168"/>
        <v>873.4</v>
      </c>
      <c r="P284" s="50">
        <f t="shared" si="169"/>
        <v>1</v>
      </c>
      <c r="Q284" s="48"/>
      <c r="R284" s="56"/>
      <c r="S284" s="56"/>
      <c r="T284" s="53"/>
      <c r="U284" s="56"/>
      <c r="V284" s="53"/>
      <c r="W284" s="56"/>
      <c r="X284" s="53"/>
    </row>
    <row r="285" spans="1:24 16329:16330" ht="24" customHeight="1" x14ac:dyDescent="0.2">
      <c r="A285" s="44" t="s">
        <v>753</v>
      </c>
      <c r="B285" s="44" t="s">
        <v>754</v>
      </c>
      <c r="C285" s="44" t="s">
        <v>57</v>
      </c>
      <c r="D285" s="45" t="s">
        <v>755</v>
      </c>
      <c r="E285" s="44" t="s">
        <v>59</v>
      </c>
      <c r="F285" s="46">
        <v>1</v>
      </c>
      <c r="G285" s="47">
        <v>28.87</v>
      </c>
      <c r="H285" s="47">
        <f t="shared" si="162"/>
        <v>34.840000000000003</v>
      </c>
      <c r="I285" s="47">
        <f t="shared" si="163"/>
        <v>34.840000000000003</v>
      </c>
      <c r="J285" s="48">
        <f t="shared" si="153"/>
        <v>5.4354807653094518E-5</v>
      </c>
      <c r="K285" s="49">
        <f t="shared" si="164"/>
        <v>0</v>
      </c>
      <c r="L285" s="47">
        <f t="shared" si="165"/>
        <v>0</v>
      </c>
      <c r="M285" s="50">
        <f t="shared" si="166"/>
        <v>0</v>
      </c>
      <c r="N285" s="49">
        <f t="shared" si="167"/>
        <v>1</v>
      </c>
      <c r="O285" s="47">
        <f t="shared" si="168"/>
        <v>34.840000000000003</v>
      </c>
      <c r="P285" s="50">
        <f t="shared" si="169"/>
        <v>1</v>
      </c>
      <c r="Q285" s="48"/>
      <c r="R285" s="56"/>
      <c r="S285" s="56"/>
      <c r="T285" s="53"/>
      <c r="U285" s="56"/>
      <c r="V285" s="53"/>
      <c r="W285" s="56"/>
      <c r="X285" s="53"/>
    </row>
    <row r="286" spans="1:24 16329:16330" ht="24" customHeight="1" x14ac:dyDescent="0.2">
      <c r="A286" s="44" t="s">
        <v>756</v>
      </c>
      <c r="B286" s="44" t="s">
        <v>757</v>
      </c>
      <c r="C286" s="44" t="s">
        <v>42</v>
      </c>
      <c r="D286" s="45" t="s">
        <v>758</v>
      </c>
      <c r="E286" s="44" t="s">
        <v>44</v>
      </c>
      <c r="F286" s="46">
        <v>15</v>
      </c>
      <c r="G286" s="47">
        <v>71.42</v>
      </c>
      <c r="H286" s="47">
        <f t="shared" si="162"/>
        <v>86.18</v>
      </c>
      <c r="I286" s="47">
        <f t="shared" si="163"/>
        <v>1292.7</v>
      </c>
      <c r="J286" s="48">
        <f t="shared" si="153"/>
        <v>2.0167755411353407E-3</v>
      </c>
      <c r="K286" s="49">
        <f t="shared" si="164"/>
        <v>0</v>
      </c>
      <c r="L286" s="47">
        <f t="shared" si="165"/>
        <v>0</v>
      </c>
      <c r="M286" s="50">
        <f t="shared" si="166"/>
        <v>0</v>
      </c>
      <c r="N286" s="49">
        <f t="shared" si="167"/>
        <v>15</v>
      </c>
      <c r="O286" s="47">
        <f t="shared" si="168"/>
        <v>1292.7</v>
      </c>
      <c r="P286" s="50">
        <f t="shared" si="169"/>
        <v>1</v>
      </c>
      <c r="Q286" s="48"/>
      <c r="R286" s="56"/>
      <c r="S286" s="56"/>
      <c r="T286" s="53"/>
      <c r="U286" s="56"/>
      <c r="V286" s="53"/>
      <c r="W286" s="56"/>
      <c r="X286" s="53"/>
    </row>
    <row r="287" spans="1:24 16329:16330" s="43" customFormat="1" ht="24" customHeight="1" x14ac:dyDescent="0.2">
      <c r="A287" s="59" t="s">
        <v>759</v>
      </c>
      <c r="B287" s="59"/>
      <c r="C287" s="59"/>
      <c r="D287" s="60" t="s">
        <v>760</v>
      </c>
      <c r="E287" s="61"/>
      <c r="F287" s="62"/>
      <c r="G287" s="63"/>
      <c r="H287" s="63"/>
      <c r="I287" s="66">
        <v>431.7</v>
      </c>
      <c r="J287" s="65">
        <f t="shared" si="153"/>
        <v>6.7350661492080648E-4</v>
      </c>
      <c r="K287" s="65"/>
      <c r="L287" s="66">
        <f>SUM(L288:L290)</f>
        <v>0</v>
      </c>
      <c r="M287" s="65"/>
      <c r="N287" s="65"/>
      <c r="O287" s="66">
        <f>SUM(O288:O290)</f>
        <v>431.70000000000005</v>
      </c>
      <c r="P287" s="65"/>
      <c r="Q287" s="65"/>
      <c r="R287" s="69"/>
      <c r="S287" s="69"/>
      <c r="T287" s="64"/>
      <c r="U287" s="69"/>
      <c r="V287" s="64"/>
      <c r="W287" s="69"/>
      <c r="X287" s="64"/>
      <c r="XDA287"/>
      <c r="XDB287"/>
    </row>
    <row r="288" spans="1:24 16329:16330" ht="25.5" customHeight="1" x14ac:dyDescent="0.2">
      <c r="A288" s="44" t="s">
        <v>761</v>
      </c>
      <c r="B288" s="44" t="s">
        <v>762</v>
      </c>
      <c r="C288" s="44" t="s">
        <v>57</v>
      </c>
      <c r="D288" s="45" t="s">
        <v>763</v>
      </c>
      <c r="E288" s="44" t="s">
        <v>87</v>
      </c>
      <c r="F288" s="46">
        <v>10</v>
      </c>
      <c r="G288" s="47">
        <v>9.31</v>
      </c>
      <c r="H288" s="47">
        <f>TRUNC(G288 * (1 + 20.68 / 100), 2)</f>
        <v>11.23</v>
      </c>
      <c r="I288" s="47">
        <f>TRUNC(F288 * H288, 2)</f>
        <v>112.3</v>
      </c>
      <c r="J288" s="48">
        <f t="shared" si="153"/>
        <v>1.752022072170641E-4</v>
      </c>
      <c r="K288" s="49">
        <f>Q288+S288+U288+W288</f>
        <v>0</v>
      </c>
      <c r="L288" s="47">
        <f>TRUNC(K288*H288,2)</f>
        <v>0</v>
      </c>
      <c r="M288" s="50">
        <f>K288/F288</f>
        <v>0</v>
      </c>
      <c r="N288" s="49">
        <f>F288-K288</f>
        <v>10</v>
      </c>
      <c r="O288" s="47">
        <f>TRUNC(N288*H288,2)</f>
        <v>112.3</v>
      </c>
      <c r="P288" s="50">
        <f>N288/F288</f>
        <v>1</v>
      </c>
      <c r="Q288" s="48"/>
      <c r="R288" s="56"/>
      <c r="S288" s="56"/>
      <c r="T288" s="53"/>
      <c r="U288" s="56"/>
      <c r="V288" s="53"/>
      <c r="W288" s="56"/>
      <c r="X288" s="53"/>
    </row>
    <row r="289" spans="1:24 16329:16330" ht="25.5" customHeight="1" x14ac:dyDescent="0.2">
      <c r="A289" s="44" t="s">
        <v>764</v>
      </c>
      <c r="B289" s="44" t="s">
        <v>765</v>
      </c>
      <c r="C289" s="44" t="s">
        <v>52</v>
      </c>
      <c r="D289" s="45" t="s">
        <v>766</v>
      </c>
      <c r="E289" s="44" t="s">
        <v>44</v>
      </c>
      <c r="F289" s="46">
        <v>4</v>
      </c>
      <c r="G289" s="47">
        <v>35.090000000000003</v>
      </c>
      <c r="H289" s="47">
        <f>TRUNC(G289 * (1 + 20.68 / 100), 2)</f>
        <v>42.34</v>
      </c>
      <c r="I289" s="47">
        <f>TRUNC(F289 * H289, 2)</f>
        <v>169.36</v>
      </c>
      <c r="J289" s="48">
        <f t="shared" si="153"/>
        <v>2.6422302595086359E-4</v>
      </c>
      <c r="K289" s="49">
        <f>Q289+S289+U289+W289</f>
        <v>0</v>
      </c>
      <c r="L289" s="47">
        <f>TRUNC(K289*H289,2)</f>
        <v>0</v>
      </c>
      <c r="M289" s="50">
        <f>K289/F289</f>
        <v>0</v>
      </c>
      <c r="N289" s="49">
        <f>F289-K289</f>
        <v>4</v>
      </c>
      <c r="O289" s="47">
        <f>TRUNC(N289*H289,2)</f>
        <v>169.36</v>
      </c>
      <c r="P289" s="50">
        <f>N289/F289</f>
        <v>1</v>
      </c>
      <c r="Q289" s="48"/>
      <c r="R289" s="56"/>
      <c r="S289" s="56"/>
      <c r="T289" s="53"/>
      <c r="U289" s="56"/>
      <c r="V289" s="53"/>
      <c r="W289" s="56"/>
      <c r="X289" s="53"/>
    </row>
    <row r="290" spans="1:24 16329:16330" ht="39" customHeight="1" x14ac:dyDescent="0.2">
      <c r="A290" s="44" t="s">
        <v>767</v>
      </c>
      <c r="B290" s="44" t="s">
        <v>768</v>
      </c>
      <c r="C290" s="44" t="s">
        <v>52</v>
      </c>
      <c r="D290" s="45" t="s">
        <v>769</v>
      </c>
      <c r="E290" s="44" t="s">
        <v>44</v>
      </c>
      <c r="F290" s="46">
        <v>4</v>
      </c>
      <c r="G290" s="47">
        <v>31.09</v>
      </c>
      <c r="H290" s="47">
        <f>TRUNC(G290 * (1 + 20.68 / 100), 2)</f>
        <v>37.51</v>
      </c>
      <c r="I290" s="47">
        <f>TRUNC(F290 * H290, 2)</f>
        <v>150.04</v>
      </c>
      <c r="J290" s="48">
        <f t="shared" si="153"/>
        <v>2.3408138175287887E-4</v>
      </c>
      <c r="K290" s="49">
        <f>Q290+S290+U290+W290</f>
        <v>0</v>
      </c>
      <c r="L290" s="47">
        <f>TRUNC(K290*H290,2)</f>
        <v>0</v>
      </c>
      <c r="M290" s="50">
        <f>K290/F290</f>
        <v>0</v>
      </c>
      <c r="N290" s="49">
        <f>F290-K290</f>
        <v>4</v>
      </c>
      <c r="O290" s="47">
        <f>TRUNC(N290*H290,2)</f>
        <v>150.04</v>
      </c>
      <c r="P290" s="50">
        <f>N290/F290</f>
        <v>1</v>
      </c>
      <c r="Q290" s="48"/>
      <c r="R290" s="56"/>
      <c r="S290" s="56"/>
      <c r="T290" s="53"/>
      <c r="U290" s="56"/>
      <c r="V290" s="53"/>
      <c r="W290" s="56"/>
      <c r="X290" s="53"/>
    </row>
    <row r="291" spans="1:24 16329:16330" s="43" customFormat="1" ht="24" customHeight="1" x14ac:dyDescent="0.2">
      <c r="A291" s="59" t="s">
        <v>770</v>
      </c>
      <c r="B291" s="59"/>
      <c r="C291" s="59"/>
      <c r="D291" s="60" t="s">
        <v>771</v>
      </c>
      <c r="E291" s="61"/>
      <c r="F291" s="62"/>
      <c r="G291" s="63"/>
      <c r="H291" s="63"/>
      <c r="I291" s="66">
        <v>2351.17</v>
      </c>
      <c r="J291" s="65">
        <f t="shared" si="153"/>
        <v>3.6681226495328995E-3</v>
      </c>
      <c r="K291" s="65"/>
      <c r="L291" s="66">
        <f>SUM(L292:L296)</f>
        <v>0</v>
      </c>
      <c r="M291" s="65"/>
      <c r="N291" s="65"/>
      <c r="O291" s="66">
        <f>SUM(O292:O296)</f>
        <v>2351.17</v>
      </c>
      <c r="P291" s="65"/>
      <c r="Q291" s="65"/>
      <c r="R291" s="69"/>
      <c r="S291" s="69"/>
      <c r="T291" s="64"/>
      <c r="U291" s="69"/>
      <c r="V291" s="64"/>
      <c r="W291" s="69"/>
      <c r="X291" s="64"/>
      <c r="XDA291"/>
      <c r="XDB291"/>
    </row>
    <row r="292" spans="1:24 16329:16330" ht="64.5" customHeight="1" x14ac:dyDescent="0.2">
      <c r="A292" s="44" t="s">
        <v>772</v>
      </c>
      <c r="B292" s="44" t="s">
        <v>773</v>
      </c>
      <c r="C292" s="44" t="s">
        <v>52</v>
      </c>
      <c r="D292" s="45" t="s">
        <v>774</v>
      </c>
      <c r="E292" s="44" t="s">
        <v>44</v>
      </c>
      <c r="F292" s="46">
        <v>1</v>
      </c>
      <c r="G292" s="47">
        <v>486.84</v>
      </c>
      <c r="H292" s="47">
        <f>TRUNC(G292 * (1 + 20.68 / 100), 2)</f>
        <v>587.51</v>
      </c>
      <c r="I292" s="47">
        <f>TRUNC(F292 * H292, 2)</f>
        <v>587.51</v>
      </c>
      <c r="J292" s="48">
        <f t="shared" si="153"/>
        <v>9.1658992664378741E-4</v>
      </c>
      <c r="K292" s="49">
        <f>Q292+S292+U292+W292</f>
        <v>0</v>
      </c>
      <c r="L292" s="47">
        <f>TRUNC(K292*H292,2)</f>
        <v>0</v>
      </c>
      <c r="M292" s="50">
        <f>K292/F292</f>
        <v>0</v>
      </c>
      <c r="N292" s="49">
        <f>F292-K292</f>
        <v>1</v>
      </c>
      <c r="O292" s="47">
        <f>TRUNC(N292*H292,2)</f>
        <v>587.51</v>
      </c>
      <c r="P292" s="50">
        <f>N292/F292</f>
        <v>1</v>
      </c>
      <c r="Q292" s="48"/>
      <c r="R292" s="56"/>
      <c r="S292" s="56"/>
      <c r="T292" s="53"/>
      <c r="U292" s="56"/>
      <c r="V292" s="53"/>
      <c r="W292" s="56"/>
      <c r="X292" s="53"/>
    </row>
    <row r="293" spans="1:24 16329:16330" ht="25.5" customHeight="1" x14ac:dyDescent="0.2">
      <c r="A293" s="44" t="s">
        <v>775</v>
      </c>
      <c r="B293" s="44" t="s">
        <v>742</v>
      </c>
      <c r="C293" s="44" t="s">
        <v>57</v>
      </c>
      <c r="D293" s="45" t="s">
        <v>743</v>
      </c>
      <c r="E293" s="44" t="s">
        <v>87</v>
      </c>
      <c r="F293" s="46">
        <v>2</v>
      </c>
      <c r="G293" s="47">
        <v>6.62</v>
      </c>
      <c r="H293" s="47">
        <f>TRUNC(G293 * (1 + 20.68 / 100), 2)</f>
        <v>7.98</v>
      </c>
      <c r="I293" s="47">
        <f>TRUNC(F293 * H293, 2)</f>
        <v>15.96</v>
      </c>
      <c r="J293" s="48">
        <f t="shared" si="153"/>
        <v>2.4899619120074296E-5</v>
      </c>
      <c r="K293" s="49">
        <f>Q293+S293+U293+W293</f>
        <v>0</v>
      </c>
      <c r="L293" s="47">
        <f>TRUNC(K293*H293,2)</f>
        <v>0</v>
      </c>
      <c r="M293" s="50">
        <f>K293/F293</f>
        <v>0</v>
      </c>
      <c r="N293" s="49">
        <f>F293-K293</f>
        <v>2</v>
      </c>
      <c r="O293" s="47">
        <f>TRUNC(N293*H293,2)</f>
        <v>15.96</v>
      </c>
      <c r="P293" s="50">
        <f>N293/F293</f>
        <v>1</v>
      </c>
      <c r="Q293" s="48"/>
      <c r="R293" s="56"/>
      <c r="S293" s="56"/>
      <c r="T293" s="53"/>
      <c r="U293" s="56"/>
      <c r="V293" s="53"/>
      <c r="W293" s="56"/>
      <c r="X293" s="53"/>
    </row>
    <row r="294" spans="1:24 16329:16330" ht="25.5" customHeight="1" x14ac:dyDescent="0.2">
      <c r="A294" s="44" t="s">
        <v>776</v>
      </c>
      <c r="B294" s="44" t="s">
        <v>745</v>
      </c>
      <c r="C294" s="44" t="s">
        <v>57</v>
      </c>
      <c r="D294" s="45" t="s">
        <v>746</v>
      </c>
      <c r="E294" s="44" t="s">
        <v>87</v>
      </c>
      <c r="F294" s="46">
        <v>2</v>
      </c>
      <c r="G294" s="47">
        <v>4.32</v>
      </c>
      <c r="H294" s="47">
        <f>TRUNC(G294 * (1 + 20.68 / 100), 2)</f>
        <v>5.21</v>
      </c>
      <c r="I294" s="47">
        <f>TRUNC(F294 * H294, 2)</f>
        <v>10.42</v>
      </c>
      <c r="J294" s="48">
        <f t="shared" si="153"/>
        <v>1.6256518247567302E-5</v>
      </c>
      <c r="K294" s="49">
        <f>Q294+S294+U294+W294</f>
        <v>0</v>
      </c>
      <c r="L294" s="47">
        <f>TRUNC(K294*H294,2)</f>
        <v>0</v>
      </c>
      <c r="M294" s="50">
        <f>K294/F294</f>
        <v>0</v>
      </c>
      <c r="N294" s="49">
        <f>F294-K294</f>
        <v>2</v>
      </c>
      <c r="O294" s="47">
        <f>TRUNC(N294*H294,2)</f>
        <v>10.42</v>
      </c>
      <c r="P294" s="50">
        <f>N294/F294</f>
        <v>1</v>
      </c>
      <c r="Q294" s="48"/>
      <c r="R294" s="56"/>
      <c r="S294" s="56"/>
      <c r="T294" s="53"/>
      <c r="U294" s="56"/>
      <c r="V294" s="53"/>
      <c r="W294" s="56"/>
      <c r="X294" s="53"/>
    </row>
    <row r="295" spans="1:24 16329:16330" ht="39" customHeight="1" x14ac:dyDescent="0.2">
      <c r="A295" s="44" t="s">
        <v>777</v>
      </c>
      <c r="B295" s="44" t="s">
        <v>751</v>
      </c>
      <c r="C295" s="44" t="s">
        <v>65</v>
      </c>
      <c r="D295" s="45" t="s">
        <v>752</v>
      </c>
      <c r="E295" s="44" t="s">
        <v>67</v>
      </c>
      <c r="F295" s="46">
        <v>40</v>
      </c>
      <c r="G295" s="47">
        <v>3.29</v>
      </c>
      <c r="H295" s="47">
        <f>TRUNC(G295 * (1 + 20.68 / 100), 2)</f>
        <v>3.97</v>
      </c>
      <c r="I295" s="47">
        <f>TRUNC(F295 * H295, 2)</f>
        <v>158.80000000000001</v>
      </c>
      <c r="J295" s="48">
        <f t="shared" si="153"/>
        <v>2.4774808999171666E-4</v>
      </c>
      <c r="K295" s="49">
        <f>Q295+S295+U295+W295</f>
        <v>0</v>
      </c>
      <c r="L295" s="47">
        <f>TRUNC(K295*H295,2)</f>
        <v>0</v>
      </c>
      <c r="M295" s="50">
        <f>K295/F295</f>
        <v>0</v>
      </c>
      <c r="N295" s="49">
        <f>F295-K295</f>
        <v>40</v>
      </c>
      <c r="O295" s="47">
        <f>TRUNC(N295*H295,2)</f>
        <v>158.80000000000001</v>
      </c>
      <c r="P295" s="50">
        <f>N295/F295</f>
        <v>1</v>
      </c>
      <c r="Q295" s="48"/>
      <c r="R295" s="56"/>
      <c r="S295" s="56"/>
      <c r="T295" s="53"/>
      <c r="U295" s="56"/>
      <c r="V295" s="53"/>
      <c r="W295" s="56"/>
      <c r="X295" s="53"/>
    </row>
    <row r="296" spans="1:24 16329:16330" ht="39" customHeight="1" x14ac:dyDescent="0.2">
      <c r="A296" s="44" t="s">
        <v>778</v>
      </c>
      <c r="B296" s="44" t="s">
        <v>779</v>
      </c>
      <c r="C296" s="44" t="s">
        <v>65</v>
      </c>
      <c r="D296" s="45" t="s">
        <v>780</v>
      </c>
      <c r="E296" s="44" t="s">
        <v>44</v>
      </c>
      <c r="F296" s="46">
        <v>2</v>
      </c>
      <c r="G296" s="47">
        <v>654</v>
      </c>
      <c r="H296" s="47">
        <f>TRUNC(G296 * (1 + 20.68 / 100), 2)</f>
        <v>789.24</v>
      </c>
      <c r="I296" s="47">
        <f>TRUNC(F296 * H296, 2)</f>
        <v>1578.48</v>
      </c>
      <c r="J296" s="48">
        <f t="shared" si="153"/>
        <v>2.4626284955297536E-3</v>
      </c>
      <c r="K296" s="49">
        <f>Q296+S296+U296+W296</f>
        <v>0</v>
      </c>
      <c r="L296" s="47">
        <f>TRUNC(K296*H296,2)</f>
        <v>0</v>
      </c>
      <c r="M296" s="50">
        <f>K296/F296</f>
        <v>0</v>
      </c>
      <c r="N296" s="49">
        <f>F296-K296</f>
        <v>2</v>
      </c>
      <c r="O296" s="47">
        <f>TRUNC(N296*H296,2)</f>
        <v>1578.48</v>
      </c>
      <c r="P296" s="50">
        <f>N296/F296</f>
        <v>1</v>
      </c>
      <c r="Q296" s="48"/>
      <c r="R296" s="56"/>
      <c r="S296" s="56"/>
      <c r="T296" s="53"/>
      <c r="U296" s="56"/>
      <c r="V296" s="53"/>
      <c r="W296" s="56"/>
      <c r="X296" s="53"/>
    </row>
    <row r="297" spans="1:24 16329:16330" s="43" customFormat="1" ht="24" customHeight="1" x14ac:dyDescent="0.2">
      <c r="A297" s="59" t="s">
        <v>781</v>
      </c>
      <c r="B297" s="59"/>
      <c r="C297" s="59"/>
      <c r="D297" s="60" t="s">
        <v>782</v>
      </c>
      <c r="E297" s="61"/>
      <c r="F297" s="62"/>
      <c r="G297" s="63"/>
      <c r="H297" s="63"/>
      <c r="I297" s="66">
        <v>858.12</v>
      </c>
      <c r="J297" s="65">
        <f t="shared" si="153"/>
        <v>1.3387757618620395E-3</v>
      </c>
      <c r="K297" s="65"/>
      <c r="L297" s="66">
        <f>SUM(L298:L301)</f>
        <v>0</v>
      </c>
      <c r="M297" s="65"/>
      <c r="N297" s="65"/>
      <c r="O297" s="66">
        <f>SUM(O298:O301)</f>
        <v>858.12</v>
      </c>
      <c r="P297" s="65"/>
      <c r="Q297" s="65"/>
      <c r="R297" s="69"/>
      <c r="S297" s="69"/>
      <c r="T297" s="64"/>
      <c r="U297" s="69"/>
      <c r="V297" s="64"/>
      <c r="W297" s="69"/>
      <c r="X297" s="64"/>
      <c r="XDA297"/>
      <c r="XDB297"/>
    </row>
    <row r="298" spans="1:24 16329:16330" ht="25.5" customHeight="1" x14ac:dyDescent="0.2">
      <c r="A298" s="44" t="s">
        <v>783</v>
      </c>
      <c r="B298" s="44" t="s">
        <v>784</v>
      </c>
      <c r="C298" s="44" t="s">
        <v>65</v>
      </c>
      <c r="D298" s="45" t="s">
        <v>785</v>
      </c>
      <c r="E298" s="44" t="s">
        <v>44</v>
      </c>
      <c r="F298" s="46">
        <v>1</v>
      </c>
      <c r="G298" s="47">
        <v>20.64</v>
      </c>
      <c r="H298" s="47">
        <f>TRUNC(G298 * (1 + 20.68 / 100), 2)</f>
        <v>24.9</v>
      </c>
      <c r="I298" s="47">
        <f>TRUNC(F298 * H298, 2)</f>
        <v>24.9</v>
      </c>
      <c r="J298" s="48">
        <f t="shared" si="153"/>
        <v>3.8847150130942972E-5</v>
      </c>
      <c r="K298" s="49">
        <f>Q298+S298+U298+W298</f>
        <v>0</v>
      </c>
      <c r="L298" s="47">
        <f>TRUNC(K298*H298,2)</f>
        <v>0</v>
      </c>
      <c r="M298" s="50">
        <f>K298/F298</f>
        <v>0</v>
      </c>
      <c r="N298" s="49">
        <f>F298-K298</f>
        <v>1</v>
      </c>
      <c r="O298" s="47">
        <f>TRUNC(N298*H298,2)</f>
        <v>24.9</v>
      </c>
      <c r="P298" s="50">
        <f>N298/F298</f>
        <v>1</v>
      </c>
      <c r="Q298" s="48"/>
      <c r="R298" s="56"/>
      <c r="S298" s="56"/>
      <c r="T298" s="53"/>
      <c r="U298" s="56"/>
      <c r="V298" s="53"/>
      <c r="W298" s="56"/>
      <c r="X298" s="53"/>
    </row>
    <row r="299" spans="1:24 16329:16330" ht="25.5" customHeight="1" x14ac:dyDescent="0.2">
      <c r="A299" s="44" t="s">
        <v>786</v>
      </c>
      <c r="B299" s="44" t="s">
        <v>787</v>
      </c>
      <c r="C299" s="44" t="s">
        <v>65</v>
      </c>
      <c r="D299" s="45" t="s">
        <v>788</v>
      </c>
      <c r="E299" s="44" t="s">
        <v>44</v>
      </c>
      <c r="F299" s="46">
        <v>2</v>
      </c>
      <c r="G299" s="47">
        <v>48.14</v>
      </c>
      <c r="H299" s="47">
        <f>TRUNC(G299 * (1 + 20.68 / 100), 2)</f>
        <v>58.09</v>
      </c>
      <c r="I299" s="47">
        <f>TRUNC(F299 * H299, 2)</f>
        <v>116.18</v>
      </c>
      <c r="J299" s="48">
        <f t="shared" si="153"/>
        <v>1.8125549808084158E-4</v>
      </c>
      <c r="K299" s="49">
        <f>Q299+S299+U299+W299</f>
        <v>0</v>
      </c>
      <c r="L299" s="47">
        <f>TRUNC(K299*H299,2)</f>
        <v>0</v>
      </c>
      <c r="M299" s="50">
        <f>K299/F299</f>
        <v>0</v>
      </c>
      <c r="N299" s="49">
        <f>F299-K299</f>
        <v>2</v>
      </c>
      <c r="O299" s="47">
        <f>TRUNC(N299*H299,2)</f>
        <v>116.18</v>
      </c>
      <c r="P299" s="50">
        <f>N299/F299</f>
        <v>1</v>
      </c>
      <c r="Q299" s="48"/>
      <c r="R299" s="56"/>
      <c r="S299" s="56"/>
      <c r="T299" s="53"/>
      <c r="U299" s="56"/>
      <c r="V299" s="53"/>
      <c r="W299" s="56"/>
      <c r="X299" s="53"/>
    </row>
    <row r="300" spans="1:24 16329:16330" ht="25.5" customHeight="1" x14ac:dyDescent="0.2">
      <c r="A300" s="44" t="s">
        <v>789</v>
      </c>
      <c r="B300" s="44" t="s">
        <v>790</v>
      </c>
      <c r="C300" s="44" t="s">
        <v>65</v>
      </c>
      <c r="D300" s="45" t="s">
        <v>791</v>
      </c>
      <c r="E300" s="44" t="s">
        <v>44</v>
      </c>
      <c r="F300" s="46">
        <v>3</v>
      </c>
      <c r="G300" s="47">
        <v>55.51</v>
      </c>
      <c r="H300" s="47">
        <f>TRUNC(G300 * (1 + 20.68 / 100), 2)</f>
        <v>66.98</v>
      </c>
      <c r="I300" s="47">
        <f>TRUNC(F300 * H300, 2)</f>
        <v>200.94</v>
      </c>
      <c r="J300" s="48">
        <f t="shared" si="153"/>
        <v>3.1349182117717595E-4</v>
      </c>
      <c r="K300" s="49">
        <f>Q300+S300+U300+W300</f>
        <v>0</v>
      </c>
      <c r="L300" s="47">
        <f>TRUNC(K300*H300,2)</f>
        <v>0</v>
      </c>
      <c r="M300" s="50">
        <f>K300/F300</f>
        <v>0</v>
      </c>
      <c r="N300" s="49">
        <f>F300-K300</f>
        <v>3</v>
      </c>
      <c r="O300" s="47">
        <f>TRUNC(N300*H300,2)</f>
        <v>200.94</v>
      </c>
      <c r="P300" s="50">
        <f>N300/F300</f>
        <v>1</v>
      </c>
      <c r="Q300" s="48"/>
      <c r="R300" s="56"/>
      <c r="S300" s="56"/>
      <c r="T300" s="53"/>
      <c r="U300" s="56"/>
      <c r="V300" s="53"/>
      <c r="W300" s="56"/>
      <c r="X300" s="53"/>
    </row>
    <row r="301" spans="1:24 16329:16330" ht="39" customHeight="1" x14ac:dyDescent="0.2">
      <c r="A301" s="44" t="s">
        <v>792</v>
      </c>
      <c r="B301" s="44" t="s">
        <v>751</v>
      </c>
      <c r="C301" s="44" t="s">
        <v>65</v>
      </c>
      <c r="D301" s="45" t="s">
        <v>752</v>
      </c>
      <c r="E301" s="44" t="s">
        <v>67</v>
      </c>
      <c r="F301" s="46">
        <v>130</v>
      </c>
      <c r="G301" s="47">
        <v>3.29</v>
      </c>
      <c r="H301" s="47">
        <f>TRUNC(G301 * (1 + 20.68 / 100), 2)</f>
        <v>3.97</v>
      </c>
      <c r="I301" s="47">
        <f>TRUNC(F301 * H301, 2)</f>
        <v>516.1</v>
      </c>
      <c r="J301" s="48">
        <f t="shared" si="153"/>
        <v>8.0518129247307915E-4</v>
      </c>
      <c r="K301" s="49">
        <f>Q301+S301+U301+W301</f>
        <v>0</v>
      </c>
      <c r="L301" s="47">
        <f>TRUNC(K301*H301,2)</f>
        <v>0</v>
      </c>
      <c r="M301" s="50">
        <f>K301/F301</f>
        <v>0</v>
      </c>
      <c r="N301" s="49">
        <f>F301-K301</f>
        <v>130</v>
      </c>
      <c r="O301" s="47">
        <f>TRUNC(N301*H301,2)</f>
        <v>516.1</v>
      </c>
      <c r="P301" s="50">
        <f>N301/F301</f>
        <v>1</v>
      </c>
      <c r="Q301" s="48"/>
      <c r="R301" s="56"/>
      <c r="S301" s="56"/>
      <c r="T301" s="53"/>
      <c r="U301" s="56"/>
      <c r="V301" s="53"/>
      <c r="W301" s="56"/>
      <c r="X301" s="53"/>
    </row>
    <row r="302" spans="1:24 16329:16330" s="43" customFormat="1" ht="24" customHeight="1" x14ac:dyDescent="0.2">
      <c r="A302" s="34" t="s">
        <v>793</v>
      </c>
      <c r="B302" s="34"/>
      <c r="C302" s="34"/>
      <c r="D302" s="35" t="s">
        <v>794</v>
      </c>
      <c r="E302" s="36"/>
      <c r="F302" s="37"/>
      <c r="G302" s="58"/>
      <c r="H302" s="58"/>
      <c r="I302" s="40">
        <v>16715.71</v>
      </c>
      <c r="J302" s="39">
        <f t="shared" si="153"/>
        <v>2.6078622325915856E-2</v>
      </c>
      <c r="K302" s="39"/>
      <c r="L302" s="40">
        <f>SUM(L303,L312,L323,L332,L347,L349)</f>
        <v>0</v>
      </c>
      <c r="M302" s="39"/>
      <c r="N302" s="39"/>
      <c r="O302" s="40">
        <f>SUM(O303,O312,O323,O332,O347,O349)</f>
        <v>16715.710000000003</v>
      </c>
      <c r="P302" s="39"/>
      <c r="Q302" s="39"/>
      <c r="R302" s="90"/>
      <c r="S302" s="90"/>
      <c r="T302" s="42"/>
      <c r="U302" s="90"/>
      <c r="V302" s="42"/>
      <c r="W302" s="90"/>
      <c r="X302" s="42"/>
      <c r="XDA302"/>
      <c r="XDB302"/>
    </row>
    <row r="303" spans="1:24 16329:16330" s="43" customFormat="1" ht="24" customHeight="1" x14ac:dyDescent="0.2">
      <c r="A303" s="59" t="s">
        <v>795</v>
      </c>
      <c r="B303" s="59"/>
      <c r="C303" s="59"/>
      <c r="D303" s="60" t="s">
        <v>796</v>
      </c>
      <c r="E303" s="61"/>
      <c r="F303" s="62"/>
      <c r="G303" s="63"/>
      <c r="H303" s="63"/>
      <c r="I303" s="66">
        <v>712.5</v>
      </c>
      <c r="J303" s="65">
        <f t="shared" si="153"/>
        <v>1.111590139289031E-3</v>
      </c>
      <c r="K303" s="65"/>
      <c r="L303" s="66">
        <f>SUM(L304:L311)</f>
        <v>0</v>
      </c>
      <c r="M303" s="65"/>
      <c r="N303" s="65"/>
      <c r="O303" s="66">
        <f>SUM(O304:O311)</f>
        <v>712.5</v>
      </c>
      <c r="P303" s="65"/>
      <c r="Q303" s="65"/>
      <c r="R303" s="69"/>
      <c r="S303" s="69"/>
      <c r="T303" s="64"/>
      <c r="U303" s="69"/>
      <c r="V303" s="64"/>
      <c r="W303" s="69"/>
      <c r="X303" s="64"/>
      <c r="XDA303"/>
      <c r="XDB303"/>
    </row>
    <row r="304" spans="1:24 16329:16330" ht="25.5" customHeight="1" x14ac:dyDescent="0.2">
      <c r="A304" s="44" t="s">
        <v>797</v>
      </c>
      <c r="B304" s="44" t="s">
        <v>538</v>
      </c>
      <c r="C304" s="44" t="s">
        <v>65</v>
      </c>
      <c r="D304" s="45" t="s">
        <v>539</v>
      </c>
      <c r="E304" s="44" t="s">
        <v>83</v>
      </c>
      <c r="F304" s="46">
        <v>0.74</v>
      </c>
      <c r="G304" s="47">
        <v>45.76</v>
      </c>
      <c r="H304" s="47">
        <f t="shared" ref="H304:H311" si="170">TRUNC(G304 * (1 + 20.68 / 100), 2)</f>
        <v>55.22</v>
      </c>
      <c r="I304" s="47">
        <f t="shared" ref="I304:I311" si="171">TRUNC(F304 * H304, 2)</f>
        <v>40.86</v>
      </c>
      <c r="J304" s="48">
        <f t="shared" si="153"/>
        <v>6.3746769251017265E-5</v>
      </c>
      <c r="K304" s="49">
        <f t="shared" ref="K304:K311" si="172">Q304+S304+U304+W304</f>
        <v>0</v>
      </c>
      <c r="L304" s="47">
        <f t="shared" ref="L304:L311" si="173">TRUNC(K304*H304,2)</f>
        <v>0</v>
      </c>
      <c r="M304" s="50">
        <f t="shared" ref="M304:M311" si="174">K304/F304</f>
        <v>0</v>
      </c>
      <c r="N304" s="49">
        <f t="shared" ref="N304:N311" si="175">F304-K304</f>
        <v>0.74</v>
      </c>
      <c r="O304" s="47">
        <f t="shared" ref="O304:O311" si="176">TRUNC(N304*H304,2)</f>
        <v>40.86</v>
      </c>
      <c r="P304" s="50">
        <f t="shared" ref="P304:P311" si="177">N304/F304</f>
        <v>1</v>
      </c>
      <c r="Q304" s="48"/>
      <c r="R304" s="56"/>
      <c r="S304" s="56"/>
      <c r="T304" s="53"/>
      <c r="U304" s="56"/>
      <c r="V304" s="53"/>
      <c r="W304" s="56"/>
      <c r="X304" s="53"/>
    </row>
    <row r="305" spans="1:24 16329:16330" ht="39" customHeight="1" x14ac:dyDescent="0.2">
      <c r="A305" s="44" t="s">
        <v>798</v>
      </c>
      <c r="B305" s="44" t="s">
        <v>799</v>
      </c>
      <c r="C305" s="44" t="s">
        <v>65</v>
      </c>
      <c r="D305" s="45" t="s">
        <v>800</v>
      </c>
      <c r="E305" s="44" t="s">
        <v>67</v>
      </c>
      <c r="F305" s="46">
        <v>49.45</v>
      </c>
      <c r="G305" s="47">
        <v>8.5299999999999994</v>
      </c>
      <c r="H305" s="47">
        <f t="shared" si="170"/>
        <v>10.29</v>
      </c>
      <c r="I305" s="47">
        <f t="shared" si="171"/>
        <v>508.84</v>
      </c>
      <c r="J305" s="48">
        <f t="shared" si="153"/>
        <v>7.9385477400116555E-4</v>
      </c>
      <c r="K305" s="49">
        <f t="shared" si="172"/>
        <v>0</v>
      </c>
      <c r="L305" s="47">
        <f t="shared" si="173"/>
        <v>0</v>
      </c>
      <c r="M305" s="50">
        <f t="shared" si="174"/>
        <v>0</v>
      </c>
      <c r="N305" s="49">
        <f t="shared" si="175"/>
        <v>49.45</v>
      </c>
      <c r="O305" s="47">
        <f t="shared" si="176"/>
        <v>508.84</v>
      </c>
      <c r="P305" s="50">
        <f t="shared" si="177"/>
        <v>1</v>
      </c>
      <c r="Q305" s="48"/>
      <c r="R305" s="56"/>
      <c r="S305" s="56"/>
      <c r="T305" s="53"/>
      <c r="U305" s="56"/>
      <c r="V305" s="53"/>
      <c r="W305" s="56"/>
      <c r="X305" s="53"/>
    </row>
    <row r="306" spans="1:24 16329:16330" ht="25.5" customHeight="1" x14ac:dyDescent="0.2">
      <c r="A306" s="44" t="s">
        <v>801</v>
      </c>
      <c r="B306" s="44" t="s">
        <v>802</v>
      </c>
      <c r="C306" s="44" t="s">
        <v>65</v>
      </c>
      <c r="D306" s="45" t="s">
        <v>803</v>
      </c>
      <c r="E306" s="44" t="s">
        <v>83</v>
      </c>
      <c r="F306" s="46">
        <v>0.56000000000000005</v>
      </c>
      <c r="G306" s="47">
        <v>22.54</v>
      </c>
      <c r="H306" s="47">
        <f t="shared" si="170"/>
        <v>27.2</v>
      </c>
      <c r="I306" s="47">
        <f t="shared" si="171"/>
        <v>15.23</v>
      </c>
      <c r="J306" s="48">
        <f t="shared" si="153"/>
        <v>2.3760726766837811E-5</v>
      </c>
      <c r="K306" s="49">
        <f t="shared" si="172"/>
        <v>0</v>
      </c>
      <c r="L306" s="47">
        <f t="shared" si="173"/>
        <v>0</v>
      </c>
      <c r="M306" s="50">
        <f t="shared" si="174"/>
        <v>0</v>
      </c>
      <c r="N306" s="49">
        <f t="shared" si="175"/>
        <v>0.56000000000000005</v>
      </c>
      <c r="O306" s="47">
        <f t="shared" si="176"/>
        <v>15.23</v>
      </c>
      <c r="P306" s="50">
        <f t="shared" si="177"/>
        <v>1</v>
      </c>
      <c r="Q306" s="48"/>
      <c r="R306" s="56"/>
      <c r="S306" s="56"/>
      <c r="T306" s="53"/>
      <c r="U306" s="56"/>
      <c r="V306" s="53"/>
      <c r="W306" s="56"/>
      <c r="X306" s="53"/>
    </row>
    <row r="307" spans="1:24 16329:16330" ht="39" customHeight="1" x14ac:dyDescent="0.2">
      <c r="A307" s="44" t="s">
        <v>804</v>
      </c>
      <c r="B307" s="44" t="s">
        <v>805</v>
      </c>
      <c r="C307" s="44" t="s">
        <v>65</v>
      </c>
      <c r="D307" s="45" t="s">
        <v>806</v>
      </c>
      <c r="E307" s="44" t="s">
        <v>44</v>
      </c>
      <c r="F307" s="46">
        <v>8</v>
      </c>
      <c r="G307" s="47">
        <v>5.93</v>
      </c>
      <c r="H307" s="47">
        <f t="shared" si="170"/>
        <v>7.15</v>
      </c>
      <c r="I307" s="47">
        <f t="shared" si="171"/>
        <v>57.2</v>
      </c>
      <c r="J307" s="48">
        <f t="shared" si="153"/>
        <v>8.9239236445379054E-5</v>
      </c>
      <c r="K307" s="49">
        <f t="shared" si="172"/>
        <v>0</v>
      </c>
      <c r="L307" s="47">
        <f t="shared" si="173"/>
        <v>0</v>
      </c>
      <c r="M307" s="50">
        <f t="shared" si="174"/>
        <v>0</v>
      </c>
      <c r="N307" s="49">
        <f t="shared" si="175"/>
        <v>8</v>
      </c>
      <c r="O307" s="47">
        <f t="shared" si="176"/>
        <v>57.2</v>
      </c>
      <c r="P307" s="50">
        <f t="shared" si="177"/>
        <v>1</v>
      </c>
      <c r="Q307" s="48"/>
      <c r="R307" s="56"/>
      <c r="S307" s="56"/>
      <c r="T307" s="53"/>
      <c r="U307" s="56"/>
      <c r="V307" s="53"/>
      <c r="W307" s="56"/>
      <c r="X307" s="53"/>
    </row>
    <row r="308" spans="1:24 16329:16330" ht="39" customHeight="1" x14ac:dyDescent="0.2">
      <c r="A308" s="44" t="s">
        <v>807</v>
      </c>
      <c r="B308" s="44" t="s">
        <v>808</v>
      </c>
      <c r="C308" s="44" t="s">
        <v>65</v>
      </c>
      <c r="D308" s="45" t="s">
        <v>809</v>
      </c>
      <c r="E308" s="44" t="s">
        <v>44</v>
      </c>
      <c r="F308" s="46">
        <v>8</v>
      </c>
      <c r="G308" s="47">
        <v>4.33</v>
      </c>
      <c r="H308" s="47">
        <f t="shared" si="170"/>
        <v>5.22</v>
      </c>
      <c r="I308" s="47">
        <f t="shared" si="171"/>
        <v>41.76</v>
      </c>
      <c r="J308" s="48">
        <f t="shared" si="153"/>
        <v>6.5150883111171834E-5</v>
      </c>
      <c r="K308" s="49">
        <f t="shared" si="172"/>
        <v>0</v>
      </c>
      <c r="L308" s="47">
        <f t="shared" si="173"/>
        <v>0</v>
      </c>
      <c r="M308" s="50">
        <f t="shared" si="174"/>
        <v>0</v>
      </c>
      <c r="N308" s="49">
        <f t="shared" si="175"/>
        <v>8</v>
      </c>
      <c r="O308" s="47">
        <f t="shared" si="176"/>
        <v>41.76</v>
      </c>
      <c r="P308" s="50">
        <f t="shared" si="177"/>
        <v>1</v>
      </c>
      <c r="Q308" s="48"/>
      <c r="R308" s="56"/>
      <c r="S308" s="56"/>
      <c r="T308" s="53"/>
      <c r="U308" s="56"/>
      <c r="V308" s="53"/>
      <c r="W308" s="56"/>
      <c r="X308" s="53"/>
    </row>
    <row r="309" spans="1:24 16329:16330" ht="39" customHeight="1" x14ac:dyDescent="0.2">
      <c r="A309" s="44" t="s">
        <v>810</v>
      </c>
      <c r="B309" s="44" t="s">
        <v>811</v>
      </c>
      <c r="C309" s="44" t="s">
        <v>65</v>
      </c>
      <c r="D309" s="45" t="s">
        <v>812</v>
      </c>
      <c r="E309" s="44" t="s">
        <v>44</v>
      </c>
      <c r="F309" s="46">
        <v>1</v>
      </c>
      <c r="G309" s="47">
        <v>8.16</v>
      </c>
      <c r="H309" s="47">
        <f t="shared" si="170"/>
        <v>9.84</v>
      </c>
      <c r="I309" s="47">
        <f t="shared" si="171"/>
        <v>9.84</v>
      </c>
      <c r="J309" s="48">
        <f t="shared" si="153"/>
        <v>1.5351644871023249E-5</v>
      </c>
      <c r="K309" s="49">
        <f t="shared" si="172"/>
        <v>0</v>
      </c>
      <c r="L309" s="47">
        <f t="shared" si="173"/>
        <v>0</v>
      </c>
      <c r="M309" s="50">
        <f t="shared" si="174"/>
        <v>0</v>
      </c>
      <c r="N309" s="49">
        <f t="shared" si="175"/>
        <v>1</v>
      </c>
      <c r="O309" s="47">
        <f t="shared" si="176"/>
        <v>9.84</v>
      </c>
      <c r="P309" s="50">
        <f t="shared" si="177"/>
        <v>1</v>
      </c>
      <c r="Q309" s="48"/>
      <c r="R309" s="56"/>
      <c r="S309" s="56"/>
      <c r="T309" s="53"/>
      <c r="U309" s="56"/>
      <c r="V309" s="53"/>
      <c r="W309" s="56"/>
      <c r="X309" s="53"/>
    </row>
    <row r="310" spans="1:24 16329:16330" ht="25.5" customHeight="1" x14ac:dyDescent="0.2">
      <c r="A310" s="44" t="s">
        <v>813</v>
      </c>
      <c r="B310" s="44" t="s">
        <v>814</v>
      </c>
      <c r="C310" s="44" t="s">
        <v>65</v>
      </c>
      <c r="D310" s="45" t="s">
        <v>815</v>
      </c>
      <c r="E310" s="44" t="s">
        <v>44</v>
      </c>
      <c r="F310" s="46">
        <v>1</v>
      </c>
      <c r="G310" s="47">
        <v>18.82</v>
      </c>
      <c r="H310" s="47">
        <f t="shared" si="170"/>
        <v>22.71</v>
      </c>
      <c r="I310" s="47">
        <f t="shared" si="171"/>
        <v>22.71</v>
      </c>
      <c r="J310" s="48">
        <f t="shared" si="153"/>
        <v>3.5430473071233538E-5</v>
      </c>
      <c r="K310" s="49">
        <f t="shared" si="172"/>
        <v>0</v>
      </c>
      <c r="L310" s="47">
        <f t="shared" si="173"/>
        <v>0</v>
      </c>
      <c r="M310" s="50">
        <f t="shared" si="174"/>
        <v>0</v>
      </c>
      <c r="N310" s="49">
        <f t="shared" si="175"/>
        <v>1</v>
      </c>
      <c r="O310" s="47">
        <f t="shared" si="176"/>
        <v>22.71</v>
      </c>
      <c r="P310" s="50">
        <f t="shared" si="177"/>
        <v>1</v>
      </c>
      <c r="Q310" s="48"/>
      <c r="R310" s="56"/>
      <c r="S310" s="56"/>
      <c r="T310" s="53"/>
      <c r="U310" s="56"/>
      <c r="V310" s="53"/>
      <c r="W310" s="56"/>
      <c r="X310" s="53"/>
    </row>
    <row r="311" spans="1:24 16329:16330" ht="51.75" customHeight="1" x14ac:dyDescent="0.2">
      <c r="A311" s="44" t="s">
        <v>816</v>
      </c>
      <c r="B311" s="44" t="s">
        <v>817</v>
      </c>
      <c r="C311" s="44" t="s">
        <v>65</v>
      </c>
      <c r="D311" s="45" t="s">
        <v>818</v>
      </c>
      <c r="E311" s="44" t="s">
        <v>44</v>
      </c>
      <c r="F311" s="46">
        <v>1</v>
      </c>
      <c r="G311" s="47">
        <v>13.31</v>
      </c>
      <c r="H311" s="47">
        <f t="shared" si="170"/>
        <v>16.059999999999999</v>
      </c>
      <c r="I311" s="47">
        <f t="shared" si="171"/>
        <v>16.059999999999999</v>
      </c>
      <c r="J311" s="48">
        <f t="shared" si="153"/>
        <v>2.5055631771202576E-5</v>
      </c>
      <c r="K311" s="49">
        <f t="shared" si="172"/>
        <v>0</v>
      </c>
      <c r="L311" s="47">
        <f t="shared" si="173"/>
        <v>0</v>
      </c>
      <c r="M311" s="50">
        <f t="shared" si="174"/>
        <v>0</v>
      </c>
      <c r="N311" s="49">
        <f t="shared" si="175"/>
        <v>1</v>
      </c>
      <c r="O311" s="47">
        <f t="shared" si="176"/>
        <v>16.059999999999999</v>
      </c>
      <c r="P311" s="50">
        <f t="shared" si="177"/>
        <v>1</v>
      </c>
      <c r="Q311" s="48"/>
      <c r="R311" s="56"/>
      <c r="S311" s="56"/>
      <c r="T311" s="53"/>
      <c r="U311" s="56"/>
      <c r="V311" s="53"/>
      <c r="W311" s="56"/>
      <c r="X311" s="53"/>
    </row>
    <row r="312" spans="1:24 16329:16330" s="43" customFormat="1" ht="24" customHeight="1" x14ac:dyDescent="0.2">
      <c r="A312" s="59" t="s">
        <v>819</v>
      </c>
      <c r="B312" s="59"/>
      <c r="C312" s="59"/>
      <c r="D312" s="60" t="s">
        <v>820</v>
      </c>
      <c r="E312" s="61"/>
      <c r="F312" s="62"/>
      <c r="G312" s="63"/>
      <c r="H312" s="63"/>
      <c r="I312" s="66">
        <v>1995.86</v>
      </c>
      <c r="J312" s="65">
        <f t="shared" si="153"/>
        <v>3.1137940988089897E-3</v>
      </c>
      <c r="K312" s="65"/>
      <c r="L312" s="66">
        <f>SUM(L313:L322)</f>
        <v>0</v>
      </c>
      <c r="M312" s="65"/>
      <c r="N312" s="65"/>
      <c r="O312" s="66">
        <f>SUM(O313:O322)</f>
        <v>1995.8600000000001</v>
      </c>
      <c r="P312" s="65"/>
      <c r="Q312" s="65"/>
      <c r="R312" s="69"/>
      <c r="S312" s="69"/>
      <c r="T312" s="64"/>
      <c r="U312" s="69"/>
      <c r="V312" s="64"/>
      <c r="W312" s="69"/>
      <c r="X312" s="64"/>
      <c r="XDA312"/>
      <c r="XDB312"/>
    </row>
    <row r="313" spans="1:24 16329:16330" ht="51.75" customHeight="1" x14ac:dyDescent="0.2">
      <c r="A313" s="44" t="s">
        <v>821</v>
      </c>
      <c r="B313" s="44" t="s">
        <v>822</v>
      </c>
      <c r="C313" s="44" t="s">
        <v>65</v>
      </c>
      <c r="D313" s="45" t="s">
        <v>823</v>
      </c>
      <c r="E313" s="44" t="s">
        <v>44</v>
      </c>
      <c r="F313" s="46">
        <v>2</v>
      </c>
      <c r="G313" s="47">
        <v>14.14</v>
      </c>
      <c r="H313" s="47">
        <f t="shared" ref="H313:H322" si="178">TRUNC(G313 * (1 + 20.68 / 100), 2)</f>
        <v>17.059999999999999</v>
      </c>
      <c r="I313" s="47">
        <f t="shared" ref="I313:I322" si="179">TRUNC(F313 * H313, 2)</f>
        <v>34.119999999999997</v>
      </c>
      <c r="J313" s="48">
        <f t="shared" si="153"/>
        <v>5.3231516564970851E-5</v>
      </c>
      <c r="K313" s="49">
        <f t="shared" ref="K313:K322" si="180">Q313+S313+U313+W313</f>
        <v>0</v>
      </c>
      <c r="L313" s="47">
        <f t="shared" ref="L313:L322" si="181">TRUNC(K313*H313,2)</f>
        <v>0</v>
      </c>
      <c r="M313" s="50">
        <f t="shared" ref="M313:M322" si="182">K313/F313</f>
        <v>0</v>
      </c>
      <c r="N313" s="49">
        <f t="shared" ref="N313:N322" si="183">F313-K313</f>
        <v>2</v>
      </c>
      <c r="O313" s="47">
        <f t="shared" ref="O313:O322" si="184">TRUNC(N313*H313,2)</f>
        <v>34.119999999999997</v>
      </c>
      <c r="P313" s="50">
        <f t="shared" ref="P313:P322" si="185">N313/F313</f>
        <v>1</v>
      </c>
      <c r="Q313" s="48"/>
      <c r="R313" s="56"/>
      <c r="S313" s="56"/>
      <c r="T313" s="53"/>
      <c r="U313" s="56"/>
      <c r="V313" s="53"/>
      <c r="W313" s="56"/>
      <c r="X313" s="53"/>
    </row>
    <row r="314" spans="1:24 16329:16330" ht="25.5" customHeight="1" x14ac:dyDescent="0.2">
      <c r="A314" s="44" t="s">
        <v>824</v>
      </c>
      <c r="B314" s="44" t="s">
        <v>825</v>
      </c>
      <c r="C314" s="44" t="s">
        <v>65</v>
      </c>
      <c r="D314" s="45" t="s">
        <v>826</v>
      </c>
      <c r="E314" s="44" t="s">
        <v>44</v>
      </c>
      <c r="F314" s="46">
        <v>1</v>
      </c>
      <c r="G314" s="47">
        <v>1310.27</v>
      </c>
      <c r="H314" s="47">
        <f t="shared" si="178"/>
        <v>1581.23</v>
      </c>
      <c r="I314" s="47">
        <f t="shared" si="179"/>
        <v>1581.23</v>
      </c>
      <c r="J314" s="48">
        <f t="shared" si="153"/>
        <v>2.4669188434357815E-3</v>
      </c>
      <c r="K314" s="49">
        <f t="shared" si="180"/>
        <v>0</v>
      </c>
      <c r="L314" s="47">
        <f t="shared" si="181"/>
        <v>0</v>
      </c>
      <c r="M314" s="50">
        <f t="shared" si="182"/>
        <v>0</v>
      </c>
      <c r="N314" s="49">
        <f t="shared" si="183"/>
        <v>1</v>
      </c>
      <c r="O314" s="47">
        <f t="shared" si="184"/>
        <v>1581.23</v>
      </c>
      <c r="P314" s="50">
        <f t="shared" si="185"/>
        <v>1</v>
      </c>
      <c r="Q314" s="48"/>
      <c r="R314" s="56"/>
      <c r="S314" s="56"/>
      <c r="T314" s="53"/>
      <c r="U314" s="56"/>
      <c r="V314" s="53"/>
      <c r="W314" s="56"/>
      <c r="X314" s="53"/>
    </row>
    <row r="315" spans="1:24 16329:16330" ht="39" customHeight="1" x14ac:dyDescent="0.2">
      <c r="A315" s="44" t="s">
        <v>827</v>
      </c>
      <c r="B315" s="44" t="s">
        <v>828</v>
      </c>
      <c r="C315" s="44" t="s">
        <v>65</v>
      </c>
      <c r="D315" s="45" t="s">
        <v>829</v>
      </c>
      <c r="E315" s="44" t="s">
        <v>44</v>
      </c>
      <c r="F315" s="46">
        <v>1</v>
      </c>
      <c r="G315" s="47">
        <v>18.440000000000001</v>
      </c>
      <c r="H315" s="47">
        <f t="shared" si="178"/>
        <v>22.25</v>
      </c>
      <c r="I315" s="47">
        <f t="shared" si="179"/>
        <v>22.25</v>
      </c>
      <c r="J315" s="48">
        <f t="shared" ref="J315:J378" si="186">I315 / 640973.66</f>
        <v>3.4712814876043422E-5</v>
      </c>
      <c r="K315" s="49">
        <f t="shared" si="180"/>
        <v>0</v>
      </c>
      <c r="L315" s="47">
        <f t="shared" si="181"/>
        <v>0</v>
      </c>
      <c r="M315" s="50">
        <f t="shared" si="182"/>
        <v>0</v>
      </c>
      <c r="N315" s="49">
        <f t="shared" si="183"/>
        <v>1</v>
      </c>
      <c r="O315" s="47">
        <f t="shared" si="184"/>
        <v>22.25</v>
      </c>
      <c r="P315" s="50">
        <f t="shared" si="185"/>
        <v>1</v>
      </c>
      <c r="Q315" s="48"/>
      <c r="R315" s="56"/>
      <c r="S315" s="56"/>
      <c r="T315" s="53"/>
      <c r="U315" s="56"/>
      <c r="V315" s="53"/>
      <c r="W315" s="56"/>
      <c r="X315" s="53"/>
    </row>
    <row r="316" spans="1:24 16329:16330" ht="39" customHeight="1" x14ac:dyDescent="0.2">
      <c r="A316" s="44" t="s">
        <v>830</v>
      </c>
      <c r="B316" s="44" t="s">
        <v>831</v>
      </c>
      <c r="C316" s="44" t="s">
        <v>65</v>
      </c>
      <c r="D316" s="45" t="s">
        <v>832</v>
      </c>
      <c r="E316" s="44" t="s">
        <v>67</v>
      </c>
      <c r="F316" s="46">
        <v>6</v>
      </c>
      <c r="G316" s="47">
        <v>4.8600000000000003</v>
      </c>
      <c r="H316" s="47">
        <f t="shared" si="178"/>
        <v>5.86</v>
      </c>
      <c r="I316" s="47">
        <f t="shared" si="179"/>
        <v>35.159999999999997</v>
      </c>
      <c r="J316" s="48">
        <f t="shared" si="186"/>
        <v>5.4854048136705017E-5</v>
      </c>
      <c r="K316" s="49">
        <f t="shared" si="180"/>
        <v>0</v>
      </c>
      <c r="L316" s="47">
        <f t="shared" si="181"/>
        <v>0</v>
      </c>
      <c r="M316" s="50">
        <f t="shared" si="182"/>
        <v>0</v>
      </c>
      <c r="N316" s="49">
        <f t="shared" si="183"/>
        <v>6</v>
      </c>
      <c r="O316" s="47">
        <f t="shared" si="184"/>
        <v>35.159999999999997</v>
      </c>
      <c r="P316" s="50">
        <f t="shared" si="185"/>
        <v>1</v>
      </c>
      <c r="Q316" s="48"/>
      <c r="R316" s="56"/>
      <c r="S316" s="56"/>
      <c r="T316" s="53"/>
      <c r="U316" s="56"/>
      <c r="V316" s="53"/>
      <c r="W316" s="56"/>
      <c r="X316" s="53"/>
    </row>
    <row r="317" spans="1:24 16329:16330" ht="25.5" customHeight="1" x14ac:dyDescent="0.2">
      <c r="A317" s="44" t="s">
        <v>833</v>
      </c>
      <c r="B317" s="44" t="s">
        <v>834</v>
      </c>
      <c r="C317" s="44" t="s">
        <v>65</v>
      </c>
      <c r="D317" s="45" t="s">
        <v>835</v>
      </c>
      <c r="E317" s="44" t="s">
        <v>44</v>
      </c>
      <c r="F317" s="46">
        <v>2</v>
      </c>
      <c r="G317" s="47">
        <v>51.07</v>
      </c>
      <c r="H317" s="47">
        <f t="shared" si="178"/>
        <v>61.63</v>
      </c>
      <c r="I317" s="47">
        <f t="shared" si="179"/>
        <v>123.26</v>
      </c>
      <c r="J317" s="48">
        <f t="shared" si="186"/>
        <v>1.9230119378072416E-4</v>
      </c>
      <c r="K317" s="49">
        <f t="shared" si="180"/>
        <v>0</v>
      </c>
      <c r="L317" s="47">
        <f t="shared" si="181"/>
        <v>0</v>
      </c>
      <c r="M317" s="50">
        <f t="shared" si="182"/>
        <v>0</v>
      </c>
      <c r="N317" s="49">
        <f t="shared" si="183"/>
        <v>2</v>
      </c>
      <c r="O317" s="47">
        <f t="shared" si="184"/>
        <v>123.26</v>
      </c>
      <c r="P317" s="50">
        <f t="shared" si="185"/>
        <v>1</v>
      </c>
      <c r="Q317" s="48"/>
      <c r="R317" s="56"/>
      <c r="S317" s="56"/>
      <c r="T317" s="53"/>
      <c r="U317" s="56"/>
      <c r="V317" s="53"/>
      <c r="W317" s="56"/>
      <c r="X317" s="53"/>
    </row>
    <row r="318" spans="1:24 16329:16330" ht="39" customHeight="1" x14ac:dyDescent="0.2">
      <c r="A318" s="44" t="s">
        <v>836</v>
      </c>
      <c r="B318" s="44" t="s">
        <v>837</v>
      </c>
      <c r="C318" s="44" t="s">
        <v>65</v>
      </c>
      <c r="D318" s="45" t="s">
        <v>838</v>
      </c>
      <c r="E318" s="44" t="s">
        <v>44</v>
      </c>
      <c r="F318" s="46">
        <v>2</v>
      </c>
      <c r="G318" s="47">
        <v>9.59</v>
      </c>
      <c r="H318" s="47">
        <f t="shared" si="178"/>
        <v>11.57</v>
      </c>
      <c r="I318" s="47">
        <f t="shared" si="179"/>
        <v>23.14</v>
      </c>
      <c r="J318" s="48">
        <f t="shared" si="186"/>
        <v>3.6101327471085159E-5</v>
      </c>
      <c r="K318" s="49">
        <f t="shared" si="180"/>
        <v>0</v>
      </c>
      <c r="L318" s="47">
        <f t="shared" si="181"/>
        <v>0</v>
      </c>
      <c r="M318" s="50">
        <f t="shared" si="182"/>
        <v>0</v>
      </c>
      <c r="N318" s="49">
        <f t="shared" si="183"/>
        <v>2</v>
      </c>
      <c r="O318" s="47">
        <f t="shared" si="184"/>
        <v>23.14</v>
      </c>
      <c r="P318" s="50">
        <f t="shared" si="185"/>
        <v>1</v>
      </c>
      <c r="Q318" s="48"/>
      <c r="R318" s="56"/>
      <c r="S318" s="56"/>
      <c r="T318" s="53"/>
      <c r="U318" s="56"/>
      <c r="V318" s="53"/>
      <c r="W318" s="56"/>
      <c r="X318" s="53"/>
    </row>
    <row r="319" spans="1:24 16329:16330" ht="39" customHeight="1" x14ac:dyDescent="0.2">
      <c r="A319" s="44" t="s">
        <v>839</v>
      </c>
      <c r="B319" s="44" t="s">
        <v>840</v>
      </c>
      <c r="C319" s="44" t="s">
        <v>65</v>
      </c>
      <c r="D319" s="45" t="s">
        <v>841</v>
      </c>
      <c r="E319" s="44" t="s">
        <v>44</v>
      </c>
      <c r="F319" s="46">
        <v>6</v>
      </c>
      <c r="G319" s="47">
        <v>7</v>
      </c>
      <c r="H319" s="47">
        <f t="shared" si="178"/>
        <v>8.44</v>
      </c>
      <c r="I319" s="47">
        <f t="shared" si="179"/>
        <v>50.64</v>
      </c>
      <c r="J319" s="48">
        <f t="shared" si="186"/>
        <v>7.900480653136355E-5</v>
      </c>
      <c r="K319" s="49">
        <f t="shared" si="180"/>
        <v>0</v>
      </c>
      <c r="L319" s="47">
        <f t="shared" si="181"/>
        <v>0</v>
      </c>
      <c r="M319" s="50">
        <f t="shared" si="182"/>
        <v>0</v>
      </c>
      <c r="N319" s="49">
        <f t="shared" si="183"/>
        <v>6</v>
      </c>
      <c r="O319" s="47">
        <f t="shared" si="184"/>
        <v>50.64</v>
      </c>
      <c r="P319" s="50">
        <f t="shared" si="185"/>
        <v>1</v>
      </c>
      <c r="Q319" s="48"/>
      <c r="R319" s="56"/>
      <c r="S319" s="56"/>
      <c r="T319" s="53"/>
      <c r="U319" s="56"/>
      <c r="V319" s="53"/>
      <c r="W319" s="56"/>
      <c r="X319" s="53"/>
    </row>
    <row r="320" spans="1:24 16329:16330" ht="25.5" customHeight="1" x14ac:dyDescent="0.2">
      <c r="A320" s="44" t="s">
        <v>842</v>
      </c>
      <c r="B320" s="44" t="s">
        <v>843</v>
      </c>
      <c r="C320" s="44" t="s">
        <v>65</v>
      </c>
      <c r="D320" s="45" t="s">
        <v>844</v>
      </c>
      <c r="E320" s="44" t="s">
        <v>44</v>
      </c>
      <c r="F320" s="46">
        <v>1</v>
      </c>
      <c r="G320" s="47">
        <v>24.77</v>
      </c>
      <c r="H320" s="47">
        <f t="shared" si="178"/>
        <v>29.89</v>
      </c>
      <c r="I320" s="47">
        <f t="shared" si="179"/>
        <v>29.89</v>
      </c>
      <c r="J320" s="48">
        <f t="shared" si="186"/>
        <v>4.6632181422244398E-5</v>
      </c>
      <c r="K320" s="49">
        <f t="shared" si="180"/>
        <v>0</v>
      </c>
      <c r="L320" s="47">
        <f t="shared" si="181"/>
        <v>0</v>
      </c>
      <c r="M320" s="50">
        <f t="shared" si="182"/>
        <v>0</v>
      </c>
      <c r="N320" s="49">
        <f t="shared" si="183"/>
        <v>1</v>
      </c>
      <c r="O320" s="47">
        <f t="shared" si="184"/>
        <v>29.89</v>
      </c>
      <c r="P320" s="50">
        <f t="shared" si="185"/>
        <v>1</v>
      </c>
      <c r="Q320" s="48"/>
      <c r="R320" s="56"/>
      <c r="S320" s="56"/>
      <c r="T320" s="53"/>
      <c r="U320" s="56"/>
      <c r="V320" s="53"/>
      <c r="W320" s="56"/>
      <c r="X320" s="53"/>
    </row>
    <row r="321" spans="1:24 16329:16330" ht="25.5" customHeight="1" x14ac:dyDescent="0.2">
      <c r="A321" s="44" t="s">
        <v>845</v>
      </c>
      <c r="B321" s="44" t="s">
        <v>846</v>
      </c>
      <c r="C321" s="44" t="s">
        <v>65</v>
      </c>
      <c r="D321" s="45" t="s">
        <v>847</v>
      </c>
      <c r="E321" s="44" t="s">
        <v>44</v>
      </c>
      <c r="F321" s="46">
        <v>2</v>
      </c>
      <c r="G321" s="47">
        <v>22.92</v>
      </c>
      <c r="H321" s="47">
        <f t="shared" si="178"/>
        <v>27.65</v>
      </c>
      <c r="I321" s="47">
        <f t="shared" si="179"/>
        <v>55.3</v>
      </c>
      <c r="J321" s="48">
        <f t="shared" si="186"/>
        <v>8.6274996073941625E-5</v>
      </c>
      <c r="K321" s="49">
        <f t="shared" si="180"/>
        <v>0</v>
      </c>
      <c r="L321" s="47">
        <f t="shared" si="181"/>
        <v>0</v>
      </c>
      <c r="M321" s="50">
        <f t="shared" si="182"/>
        <v>0</v>
      </c>
      <c r="N321" s="49">
        <f t="shared" si="183"/>
        <v>2</v>
      </c>
      <c r="O321" s="47">
        <f t="shared" si="184"/>
        <v>55.3</v>
      </c>
      <c r="P321" s="50">
        <f t="shared" si="185"/>
        <v>1</v>
      </c>
      <c r="Q321" s="48"/>
      <c r="R321" s="56"/>
      <c r="S321" s="56"/>
      <c r="T321" s="53"/>
      <c r="U321" s="56"/>
      <c r="V321" s="53"/>
      <c r="W321" s="56"/>
      <c r="X321" s="53"/>
    </row>
    <row r="322" spans="1:24 16329:16330" ht="25.5" customHeight="1" x14ac:dyDescent="0.2">
      <c r="A322" s="44" t="s">
        <v>848</v>
      </c>
      <c r="B322" s="44" t="s">
        <v>849</v>
      </c>
      <c r="C322" s="44" t="s">
        <v>65</v>
      </c>
      <c r="D322" s="45" t="s">
        <v>850</v>
      </c>
      <c r="E322" s="44" t="s">
        <v>44</v>
      </c>
      <c r="F322" s="46">
        <v>1</v>
      </c>
      <c r="G322" s="47">
        <v>33.869999999999997</v>
      </c>
      <c r="H322" s="47">
        <f t="shared" si="178"/>
        <v>40.869999999999997</v>
      </c>
      <c r="I322" s="47">
        <f t="shared" si="179"/>
        <v>40.869999999999997</v>
      </c>
      <c r="J322" s="48">
        <f t="shared" si="186"/>
        <v>6.3762370516130096E-5</v>
      </c>
      <c r="K322" s="49">
        <f t="shared" si="180"/>
        <v>0</v>
      </c>
      <c r="L322" s="47">
        <f t="shared" si="181"/>
        <v>0</v>
      </c>
      <c r="M322" s="50">
        <f t="shared" si="182"/>
        <v>0</v>
      </c>
      <c r="N322" s="49">
        <f t="shared" si="183"/>
        <v>1</v>
      </c>
      <c r="O322" s="47">
        <f t="shared" si="184"/>
        <v>40.869999999999997</v>
      </c>
      <c r="P322" s="50">
        <f t="shared" si="185"/>
        <v>1</v>
      </c>
      <c r="Q322" s="48"/>
      <c r="R322" s="56"/>
      <c r="S322" s="56"/>
      <c r="T322" s="53"/>
      <c r="U322" s="56"/>
      <c r="V322" s="53"/>
      <c r="W322" s="56"/>
      <c r="X322" s="53"/>
    </row>
    <row r="323" spans="1:24 16329:16330" s="43" customFormat="1" ht="24" customHeight="1" x14ac:dyDescent="0.2">
      <c r="A323" s="59" t="s">
        <v>851</v>
      </c>
      <c r="B323" s="59"/>
      <c r="C323" s="59"/>
      <c r="D323" s="60" t="s">
        <v>852</v>
      </c>
      <c r="E323" s="61"/>
      <c r="F323" s="62"/>
      <c r="G323" s="63"/>
      <c r="H323" s="63"/>
      <c r="I323" s="66">
        <v>1326.7</v>
      </c>
      <c r="J323" s="65">
        <f t="shared" si="186"/>
        <v>2.0698198425189579E-3</v>
      </c>
      <c r="K323" s="67"/>
      <c r="L323" s="66">
        <f>SUM(L324:L331)</f>
        <v>0</v>
      </c>
      <c r="M323" s="88"/>
      <c r="N323" s="67"/>
      <c r="O323" s="66">
        <f>SUM(O324:O331)</f>
        <v>1326.6999999999998</v>
      </c>
      <c r="P323" s="88"/>
      <c r="Q323" s="65"/>
      <c r="R323" s="69"/>
      <c r="S323" s="69"/>
      <c r="T323" s="64"/>
      <c r="U323" s="69"/>
      <c r="V323" s="64"/>
      <c r="W323" s="69"/>
      <c r="X323" s="64"/>
      <c r="XDA323"/>
      <c r="XDB323"/>
    </row>
    <row r="324" spans="1:24 16329:16330" ht="25.5" customHeight="1" x14ac:dyDescent="0.2">
      <c r="A324" s="44" t="s">
        <v>853</v>
      </c>
      <c r="B324" s="44" t="s">
        <v>538</v>
      </c>
      <c r="C324" s="44" t="s">
        <v>65</v>
      </c>
      <c r="D324" s="45" t="s">
        <v>539</v>
      </c>
      <c r="E324" s="44" t="s">
        <v>83</v>
      </c>
      <c r="F324" s="46">
        <v>1.01</v>
      </c>
      <c r="G324" s="47">
        <v>45.76</v>
      </c>
      <c r="H324" s="47">
        <f t="shared" ref="H324:H331" si="187">TRUNC(G324 * (1 + 20.68 / 100), 2)</f>
        <v>55.22</v>
      </c>
      <c r="I324" s="47">
        <f t="shared" ref="I324:I331" si="188">TRUNC(F324 * H324, 2)</f>
        <v>55.77</v>
      </c>
      <c r="J324" s="48">
        <f t="shared" si="186"/>
        <v>8.700825553424458E-5</v>
      </c>
      <c r="K324" s="49">
        <f t="shared" ref="K324:K331" si="189">Q324+S324+U324+W324</f>
        <v>0</v>
      </c>
      <c r="L324" s="47">
        <f t="shared" ref="L324:L331" si="190">TRUNC(K324*H324,2)</f>
        <v>0</v>
      </c>
      <c r="M324" s="50">
        <f t="shared" ref="M324:M331" si="191">K324/F324</f>
        <v>0</v>
      </c>
      <c r="N324" s="49">
        <f t="shared" ref="N324:N331" si="192">F324-K324</f>
        <v>1.01</v>
      </c>
      <c r="O324" s="47">
        <f t="shared" ref="O324:O331" si="193">TRUNC(N324*H324,2)</f>
        <v>55.77</v>
      </c>
      <c r="P324" s="50">
        <f t="shared" ref="P324:P331" si="194">N324/F324</f>
        <v>1</v>
      </c>
      <c r="Q324" s="48"/>
      <c r="R324" s="56"/>
      <c r="S324" s="56"/>
      <c r="T324" s="53"/>
      <c r="U324" s="56"/>
      <c r="V324" s="53"/>
      <c r="W324" s="56"/>
      <c r="X324" s="53"/>
    </row>
    <row r="325" spans="1:24 16329:16330" ht="24" customHeight="1" x14ac:dyDescent="0.2">
      <c r="A325" s="44" t="s">
        <v>854</v>
      </c>
      <c r="B325" s="44" t="s">
        <v>174</v>
      </c>
      <c r="C325" s="44" t="s">
        <v>65</v>
      </c>
      <c r="D325" s="45" t="s">
        <v>175</v>
      </c>
      <c r="E325" s="44" t="s">
        <v>83</v>
      </c>
      <c r="F325" s="46">
        <v>0.75</v>
      </c>
      <c r="G325" s="47">
        <v>27.03</v>
      </c>
      <c r="H325" s="47">
        <f t="shared" si="187"/>
        <v>32.61</v>
      </c>
      <c r="I325" s="47">
        <f t="shared" si="188"/>
        <v>24.45</v>
      </c>
      <c r="J325" s="48">
        <f t="shared" si="186"/>
        <v>3.8145093200865694E-5</v>
      </c>
      <c r="K325" s="49">
        <f t="shared" si="189"/>
        <v>0</v>
      </c>
      <c r="L325" s="47">
        <f t="shared" si="190"/>
        <v>0</v>
      </c>
      <c r="M325" s="50">
        <f t="shared" si="191"/>
        <v>0</v>
      </c>
      <c r="N325" s="49">
        <f t="shared" si="192"/>
        <v>0.75</v>
      </c>
      <c r="O325" s="47">
        <f t="shared" si="193"/>
        <v>24.45</v>
      </c>
      <c r="P325" s="50">
        <f t="shared" si="194"/>
        <v>1</v>
      </c>
      <c r="Q325" s="48"/>
      <c r="R325" s="56"/>
      <c r="S325" s="56"/>
      <c r="T325" s="53"/>
      <c r="U325" s="56"/>
      <c r="V325" s="53"/>
      <c r="W325" s="56"/>
      <c r="X325" s="53"/>
    </row>
    <row r="326" spans="1:24 16329:16330" ht="39" customHeight="1" x14ac:dyDescent="0.2">
      <c r="A326" s="44" t="s">
        <v>855</v>
      </c>
      <c r="B326" s="44" t="s">
        <v>856</v>
      </c>
      <c r="C326" s="44" t="s">
        <v>65</v>
      </c>
      <c r="D326" s="45" t="s">
        <v>857</v>
      </c>
      <c r="E326" s="44" t="s">
        <v>67</v>
      </c>
      <c r="F326" s="46">
        <v>82.8</v>
      </c>
      <c r="G326" s="47">
        <v>9.84</v>
      </c>
      <c r="H326" s="47">
        <f t="shared" si="187"/>
        <v>11.87</v>
      </c>
      <c r="I326" s="47">
        <f t="shared" si="188"/>
        <v>982.83</v>
      </c>
      <c r="J326" s="48">
        <f t="shared" si="186"/>
        <v>1.5333391390841239E-3</v>
      </c>
      <c r="K326" s="49">
        <f t="shared" si="189"/>
        <v>0</v>
      </c>
      <c r="L326" s="47">
        <f t="shared" si="190"/>
        <v>0</v>
      </c>
      <c r="M326" s="50">
        <f t="shared" si="191"/>
        <v>0</v>
      </c>
      <c r="N326" s="49">
        <f t="shared" si="192"/>
        <v>82.8</v>
      </c>
      <c r="O326" s="47">
        <f t="shared" si="193"/>
        <v>982.83</v>
      </c>
      <c r="P326" s="50">
        <f t="shared" si="194"/>
        <v>1</v>
      </c>
      <c r="Q326" s="48"/>
      <c r="R326" s="56"/>
      <c r="S326" s="56"/>
      <c r="T326" s="53"/>
      <c r="U326" s="56"/>
      <c r="V326" s="53"/>
      <c r="W326" s="56"/>
      <c r="X326" s="53"/>
    </row>
    <row r="327" spans="1:24 16329:16330" ht="39" customHeight="1" x14ac:dyDescent="0.2">
      <c r="A327" s="44" t="s">
        <v>858</v>
      </c>
      <c r="B327" s="44" t="s">
        <v>859</v>
      </c>
      <c r="C327" s="44" t="s">
        <v>65</v>
      </c>
      <c r="D327" s="45" t="s">
        <v>860</v>
      </c>
      <c r="E327" s="44" t="s">
        <v>44</v>
      </c>
      <c r="F327" s="46">
        <v>2</v>
      </c>
      <c r="G327" s="47">
        <v>12.55</v>
      </c>
      <c r="H327" s="47">
        <f t="shared" si="187"/>
        <v>15.14</v>
      </c>
      <c r="I327" s="47">
        <f t="shared" si="188"/>
        <v>30.28</v>
      </c>
      <c r="J327" s="48">
        <f t="shared" si="186"/>
        <v>4.7240630761644713E-5</v>
      </c>
      <c r="K327" s="49">
        <f t="shared" si="189"/>
        <v>0</v>
      </c>
      <c r="L327" s="47">
        <f t="shared" si="190"/>
        <v>0</v>
      </c>
      <c r="M327" s="50">
        <f t="shared" si="191"/>
        <v>0</v>
      </c>
      <c r="N327" s="49">
        <f t="shared" si="192"/>
        <v>2</v>
      </c>
      <c r="O327" s="47">
        <f t="shared" si="193"/>
        <v>30.28</v>
      </c>
      <c r="P327" s="50">
        <f t="shared" si="194"/>
        <v>1</v>
      </c>
      <c r="Q327" s="48"/>
      <c r="R327" s="56"/>
      <c r="S327" s="56"/>
      <c r="T327" s="53"/>
      <c r="U327" s="56"/>
      <c r="V327" s="53"/>
      <c r="W327" s="56"/>
      <c r="X327" s="53"/>
    </row>
    <row r="328" spans="1:24 16329:16330" ht="39" customHeight="1" x14ac:dyDescent="0.2">
      <c r="A328" s="44" t="s">
        <v>861</v>
      </c>
      <c r="B328" s="44" t="s">
        <v>840</v>
      </c>
      <c r="C328" s="44" t="s">
        <v>65</v>
      </c>
      <c r="D328" s="45" t="s">
        <v>841</v>
      </c>
      <c r="E328" s="44" t="s">
        <v>44</v>
      </c>
      <c r="F328" s="46">
        <v>20</v>
      </c>
      <c r="G328" s="47">
        <v>7</v>
      </c>
      <c r="H328" s="47">
        <f t="shared" si="187"/>
        <v>8.44</v>
      </c>
      <c r="I328" s="47">
        <f t="shared" si="188"/>
        <v>168.8</v>
      </c>
      <c r="J328" s="48">
        <f t="shared" si="186"/>
        <v>2.6334935510454518E-4</v>
      </c>
      <c r="K328" s="49">
        <f t="shared" si="189"/>
        <v>0</v>
      </c>
      <c r="L328" s="47">
        <f t="shared" si="190"/>
        <v>0</v>
      </c>
      <c r="M328" s="50">
        <f t="shared" si="191"/>
        <v>0</v>
      </c>
      <c r="N328" s="49">
        <f t="shared" si="192"/>
        <v>20</v>
      </c>
      <c r="O328" s="47">
        <f t="shared" si="193"/>
        <v>168.8</v>
      </c>
      <c r="P328" s="50">
        <f t="shared" si="194"/>
        <v>1</v>
      </c>
      <c r="Q328" s="48"/>
      <c r="R328" s="56"/>
      <c r="S328" s="56"/>
      <c r="T328" s="53"/>
      <c r="U328" s="56"/>
      <c r="V328" s="53"/>
      <c r="W328" s="56"/>
      <c r="X328" s="53"/>
    </row>
    <row r="329" spans="1:24 16329:16330" ht="25.5" customHeight="1" x14ac:dyDescent="0.2">
      <c r="A329" s="44" t="s">
        <v>862</v>
      </c>
      <c r="B329" s="44" t="s">
        <v>846</v>
      </c>
      <c r="C329" s="44" t="s">
        <v>65</v>
      </c>
      <c r="D329" s="45" t="s">
        <v>847</v>
      </c>
      <c r="E329" s="44" t="s">
        <v>44</v>
      </c>
      <c r="F329" s="46">
        <v>1</v>
      </c>
      <c r="G329" s="47">
        <v>22.92</v>
      </c>
      <c r="H329" s="47">
        <f t="shared" si="187"/>
        <v>27.65</v>
      </c>
      <c r="I329" s="47">
        <f t="shared" si="188"/>
        <v>27.65</v>
      </c>
      <c r="J329" s="48">
        <f t="shared" si="186"/>
        <v>4.3137498036970812E-5</v>
      </c>
      <c r="K329" s="49">
        <f t="shared" si="189"/>
        <v>0</v>
      </c>
      <c r="L329" s="47">
        <f t="shared" si="190"/>
        <v>0</v>
      </c>
      <c r="M329" s="50">
        <f t="shared" si="191"/>
        <v>0</v>
      </c>
      <c r="N329" s="49">
        <f t="shared" si="192"/>
        <v>1</v>
      </c>
      <c r="O329" s="47">
        <f t="shared" si="193"/>
        <v>27.65</v>
      </c>
      <c r="P329" s="50">
        <f t="shared" si="194"/>
        <v>1</v>
      </c>
      <c r="Q329" s="48"/>
      <c r="R329" s="56"/>
      <c r="S329" s="56"/>
      <c r="T329" s="53"/>
      <c r="U329" s="56"/>
      <c r="V329" s="53"/>
      <c r="W329" s="56"/>
      <c r="X329" s="53"/>
    </row>
    <row r="330" spans="1:24 16329:16330" ht="24" customHeight="1" x14ac:dyDescent="0.2">
      <c r="A330" s="44" t="s">
        <v>863</v>
      </c>
      <c r="B330" s="44" t="s">
        <v>864</v>
      </c>
      <c r="C330" s="44" t="s">
        <v>57</v>
      </c>
      <c r="D330" s="45" t="s">
        <v>865</v>
      </c>
      <c r="E330" s="44" t="s">
        <v>59</v>
      </c>
      <c r="F330" s="46">
        <v>3</v>
      </c>
      <c r="G330" s="47">
        <v>5.49</v>
      </c>
      <c r="H330" s="47">
        <f t="shared" si="187"/>
        <v>6.62</v>
      </c>
      <c r="I330" s="47">
        <f t="shared" si="188"/>
        <v>19.86</v>
      </c>
      <c r="J330" s="48">
        <f t="shared" si="186"/>
        <v>3.0984112514077408E-5</v>
      </c>
      <c r="K330" s="49">
        <f t="shared" si="189"/>
        <v>0</v>
      </c>
      <c r="L330" s="47">
        <f t="shared" si="190"/>
        <v>0</v>
      </c>
      <c r="M330" s="50">
        <f t="shared" si="191"/>
        <v>0</v>
      </c>
      <c r="N330" s="49">
        <f t="shared" si="192"/>
        <v>3</v>
      </c>
      <c r="O330" s="47">
        <f t="shared" si="193"/>
        <v>19.86</v>
      </c>
      <c r="P330" s="50">
        <f t="shared" si="194"/>
        <v>1</v>
      </c>
      <c r="Q330" s="48"/>
      <c r="R330" s="56"/>
      <c r="S330" s="56"/>
      <c r="T330" s="53"/>
      <c r="U330" s="56"/>
      <c r="V330" s="53"/>
      <c r="W330" s="56"/>
      <c r="X330" s="53"/>
    </row>
    <row r="331" spans="1:24 16329:16330" ht="51.75" customHeight="1" x14ac:dyDescent="0.2">
      <c r="A331" s="44" t="s">
        <v>866</v>
      </c>
      <c r="B331" s="44" t="s">
        <v>822</v>
      </c>
      <c r="C331" s="44" t="s">
        <v>65</v>
      </c>
      <c r="D331" s="45" t="s">
        <v>823</v>
      </c>
      <c r="E331" s="44" t="s">
        <v>44</v>
      </c>
      <c r="F331" s="46">
        <v>1</v>
      </c>
      <c r="G331" s="47">
        <v>14.14</v>
      </c>
      <c r="H331" s="47">
        <f t="shared" si="187"/>
        <v>17.059999999999999</v>
      </c>
      <c r="I331" s="47">
        <f t="shared" si="188"/>
        <v>17.059999999999999</v>
      </c>
      <c r="J331" s="48">
        <f t="shared" si="186"/>
        <v>2.6615758282485426E-5</v>
      </c>
      <c r="K331" s="49">
        <f t="shared" si="189"/>
        <v>0</v>
      </c>
      <c r="L331" s="47">
        <f t="shared" si="190"/>
        <v>0</v>
      </c>
      <c r="M331" s="50">
        <f t="shared" si="191"/>
        <v>0</v>
      </c>
      <c r="N331" s="49">
        <f t="shared" si="192"/>
        <v>1</v>
      </c>
      <c r="O331" s="47">
        <f t="shared" si="193"/>
        <v>17.059999999999999</v>
      </c>
      <c r="P331" s="50">
        <f t="shared" si="194"/>
        <v>1</v>
      </c>
      <c r="Q331" s="48"/>
      <c r="R331" s="56"/>
      <c r="S331" s="56"/>
      <c r="T331" s="53"/>
      <c r="U331" s="56"/>
      <c r="V331" s="53"/>
      <c r="W331" s="56"/>
      <c r="X331" s="53"/>
    </row>
    <row r="332" spans="1:24 16329:16330" s="43" customFormat="1" ht="24" customHeight="1" x14ac:dyDescent="0.2">
      <c r="A332" s="59" t="s">
        <v>867</v>
      </c>
      <c r="B332" s="59"/>
      <c r="C332" s="59"/>
      <c r="D332" s="60" t="s">
        <v>868</v>
      </c>
      <c r="E332" s="61"/>
      <c r="F332" s="62"/>
      <c r="G332" s="63"/>
      <c r="H332" s="63"/>
      <c r="I332" s="66">
        <v>6029.59</v>
      </c>
      <c r="J332" s="65">
        <f t="shared" si="186"/>
        <v>9.4069232111659625E-3</v>
      </c>
      <c r="K332" s="65"/>
      <c r="L332" s="66">
        <f>SUM(L333:L346)</f>
        <v>0</v>
      </c>
      <c r="M332" s="65"/>
      <c r="N332" s="65"/>
      <c r="O332" s="66">
        <f>SUM(O333:O346)</f>
        <v>6029.5900000000011</v>
      </c>
      <c r="P332" s="65"/>
      <c r="Q332" s="65"/>
      <c r="R332" s="69"/>
      <c r="S332" s="69"/>
      <c r="T332" s="64"/>
      <c r="U332" s="69"/>
      <c r="V332" s="64"/>
      <c r="W332" s="69"/>
      <c r="X332" s="64"/>
      <c r="XDA332"/>
      <c r="XDB332"/>
    </row>
    <row r="333" spans="1:24 16329:16330" ht="78" customHeight="1" x14ac:dyDescent="0.2">
      <c r="A333" s="44" t="s">
        <v>869</v>
      </c>
      <c r="B333" s="44" t="s">
        <v>870</v>
      </c>
      <c r="C333" s="44" t="s">
        <v>52</v>
      </c>
      <c r="D333" s="45" t="s">
        <v>871</v>
      </c>
      <c r="E333" s="44" t="s">
        <v>44</v>
      </c>
      <c r="F333" s="46">
        <v>5</v>
      </c>
      <c r="G333" s="47">
        <v>403.19</v>
      </c>
      <c r="H333" s="47">
        <f t="shared" ref="H333:H346" si="195">TRUNC(G333 * (1 + 20.68 / 100), 2)</f>
        <v>486.56</v>
      </c>
      <c r="I333" s="47">
        <f t="shared" ref="I333:I346" si="196">TRUNC(F333 * H333, 2)</f>
        <v>2432.8000000000002</v>
      </c>
      <c r="J333" s="48">
        <f t="shared" si="186"/>
        <v>3.7954757766489188E-3</v>
      </c>
      <c r="K333" s="49">
        <f t="shared" ref="K333:K346" si="197">Q333+S333+U333+W333</f>
        <v>0</v>
      </c>
      <c r="L333" s="47">
        <f t="shared" ref="L333:L346" si="198">TRUNC(K333*H333,2)</f>
        <v>0</v>
      </c>
      <c r="M333" s="50">
        <f t="shared" ref="M333:M346" si="199">K333/F333</f>
        <v>0</v>
      </c>
      <c r="N333" s="49">
        <f t="shared" ref="N333:N346" si="200">F333-K333</f>
        <v>5</v>
      </c>
      <c r="O333" s="47">
        <f t="shared" ref="O333:O346" si="201">TRUNC(N333*H333,2)</f>
        <v>2432.8000000000002</v>
      </c>
      <c r="P333" s="50">
        <f t="shared" ref="P333:P346" si="202">N333/F333</f>
        <v>1</v>
      </c>
      <c r="Q333" s="48"/>
      <c r="R333" s="56"/>
      <c r="S333" s="56"/>
      <c r="T333" s="53"/>
      <c r="U333" s="56"/>
      <c r="V333" s="53"/>
      <c r="W333" s="56"/>
      <c r="X333" s="53"/>
    </row>
    <row r="334" spans="1:24 16329:16330" ht="25.5" customHeight="1" x14ac:dyDescent="0.2">
      <c r="A334" s="44" t="s">
        <v>872</v>
      </c>
      <c r="B334" s="44" t="s">
        <v>538</v>
      </c>
      <c r="C334" s="44" t="s">
        <v>65</v>
      </c>
      <c r="D334" s="45" t="s">
        <v>539</v>
      </c>
      <c r="E334" s="44" t="s">
        <v>83</v>
      </c>
      <c r="F334" s="46">
        <v>1.22</v>
      </c>
      <c r="G334" s="47">
        <v>45.76</v>
      </c>
      <c r="H334" s="47">
        <f t="shared" si="195"/>
        <v>55.22</v>
      </c>
      <c r="I334" s="47">
        <f t="shared" si="196"/>
        <v>67.36</v>
      </c>
      <c r="J334" s="48">
        <f t="shared" si="186"/>
        <v>1.0509012180001281E-4</v>
      </c>
      <c r="K334" s="49">
        <f t="shared" si="197"/>
        <v>0</v>
      </c>
      <c r="L334" s="47">
        <f t="shared" si="198"/>
        <v>0</v>
      </c>
      <c r="M334" s="50">
        <f t="shared" si="199"/>
        <v>0</v>
      </c>
      <c r="N334" s="49">
        <f t="shared" si="200"/>
        <v>1.22</v>
      </c>
      <c r="O334" s="47">
        <f t="shared" si="201"/>
        <v>67.36</v>
      </c>
      <c r="P334" s="50">
        <f t="shared" si="202"/>
        <v>1</v>
      </c>
      <c r="Q334" s="48"/>
      <c r="R334" s="56"/>
      <c r="S334" s="56"/>
      <c r="T334" s="53"/>
      <c r="U334" s="56"/>
      <c r="V334" s="53"/>
      <c r="W334" s="56"/>
      <c r="X334" s="53"/>
    </row>
    <row r="335" spans="1:24 16329:16330" ht="39" customHeight="1" x14ac:dyDescent="0.2">
      <c r="A335" s="44" t="s">
        <v>873</v>
      </c>
      <c r="B335" s="44" t="s">
        <v>874</v>
      </c>
      <c r="C335" s="44" t="s">
        <v>65</v>
      </c>
      <c r="D335" s="45" t="s">
        <v>875</v>
      </c>
      <c r="E335" s="44" t="s">
        <v>67</v>
      </c>
      <c r="F335" s="46">
        <v>54</v>
      </c>
      <c r="G335" s="47">
        <v>27.99</v>
      </c>
      <c r="H335" s="47">
        <f t="shared" si="195"/>
        <v>33.770000000000003</v>
      </c>
      <c r="I335" s="47">
        <f t="shared" si="196"/>
        <v>1823.58</v>
      </c>
      <c r="J335" s="48">
        <f t="shared" si="186"/>
        <v>2.8450155034451803E-3</v>
      </c>
      <c r="K335" s="49">
        <f t="shared" si="197"/>
        <v>0</v>
      </c>
      <c r="L335" s="47">
        <f t="shared" si="198"/>
        <v>0</v>
      </c>
      <c r="M335" s="50">
        <f t="shared" si="199"/>
        <v>0</v>
      </c>
      <c r="N335" s="49">
        <f t="shared" si="200"/>
        <v>54</v>
      </c>
      <c r="O335" s="47">
        <f t="shared" si="201"/>
        <v>1823.58</v>
      </c>
      <c r="P335" s="50">
        <f t="shared" si="202"/>
        <v>1</v>
      </c>
      <c r="Q335" s="48"/>
      <c r="R335" s="56"/>
      <c r="S335" s="56"/>
      <c r="T335" s="53"/>
      <c r="U335" s="56"/>
      <c r="V335" s="53"/>
      <c r="W335" s="56"/>
      <c r="X335" s="53"/>
    </row>
    <row r="336" spans="1:24 16329:16330" ht="39" customHeight="1" x14ac:dyDescent="0.2">
      <c r="A336" s="44" t="s">
        <v>876</v>
      </c>
      <c r="B336" s="44" t="s">
        <v>877</v>
      </c>
      <c r="C336" s="44" t="s">
        <v>65</v>
      </c>
      <c r="D336" s="45" t="s">
        <v>878</v>
      </c>
      <c r="E336" s="44" t="s">
        <v>67</v>
      </c>
      <c r="F336" s="46">
        <v>10</v>
      </c>
      <c r="G336" s="47">
        <v>20.079999999999998</v>
      </c>
      <c r="H336" s="47">
        <f t="shared" si="195"/>
        <v>24.23</v>
      </c>
      <c r="I336" s="47">
        <f t="shared" si="196"/>
        <v>242.3</v>
      </c>
      <c r="J336" s="48">
        <f t="shared" si="186"/>
        <v>3.7801865368383469E-4</v>
      </c>
      <c r="K336" s="49">
        <f t="shared" si="197"/>
        <v>0</v>
      </c>
      <c r="L336" s="47">
        <f t="shared" si="198"/>
        <v>0</v>
      </c>
      <c r="M336" s="50">
        <f t="shared" si="199"/>
        <v>0</v>
      </c>
      <c r="N336" s="49">
        <f t="shared" si="200"/>
        <v>10</v>
      </c>
      <c r="O336" s="47">
        <f t="shared" si="201"/>
        <v>242.3</v>
      </c>
      <c r="P336" s="50">
        <f t="shared" si="202"/>
        <v>1</v>
      </c>
      <c r="Q336" s="48"/>
      <c r="R336" s="56"/>
      <c r="S336" s="56"/>
      <c r="T336" s="53"/>
      <c r="U336" s="56"/>
      <c r="V336" s="53"/>
      <c r="W336" s="56"/>
      <c r="X336" s="53"/>
    </row>
    <row r="337" spans="1:24 16329:16330" ht="51.75" customHeight="1" x14ac:dyDescent="0.2">
      <c r="A337" s="44" t="s">
        <v>879</v>
      </c>
      <c r="B337" s="44" t="s">
        <v>880</v>
      </c>
      <c r="C337" s="44" t="s">
        <v>65</v>
      </c>
      <c r="D337" s="45" t="s">
        <v>881</v>
      </c>
      <c r="E337" s="44" t="s">
        <v>44</v>
      </c>
      <c r="F337" s="46">
        <v>3</v>
      </c>
      <c r="G337" s="47">
        <v>22.78</v>
      </c>
      <c r="H337" s="47">
        <f t="shared" si="195"/>
        <v>27.49</v>
      </c>
      <c r="I337" s="47">
        <f t="shared" si="196"/>
        <v>82.47</v>
      </c>
      <c r="J337" s="48">
        <f t="shared" si="186"/>
        <v>1.2866363338549666E-4</v>
      </c>
      <c r="K337" s="49">
        <f t="shared" si="197"/>
        <v>0</v>
      </c>
      <c r="L337" s="47">
        <f t="shared" si="198"/>
        <v>0</v>
      </c>
      <c r="M337" s="50">
        <f t="shared" si="199"/>
        <v>0</v>
      </c>
      <c r="N337" s="49">
        <f t="shared" si="200"/>
        <v>3</v>
      </c>
      <c r="O337" s="47">
        <f t="shared" si="201"/>
        <v>82.47</v>
      </c>
      <c r="P337" s="50">
        <f t="shared" si="202"/>
        <v>1</v>
      </c>
      <c r="Q337" s="48"/>
      <c r="R337" s="56"/>
      <c r="S337" s="56"/>
      <c r="T337" s="53"/>
      <c r="U337" s="56"/>
      <c r="V337" s="53"/>
      <c r="W337" s="56"/>
      <c r="X337" s="53"/>
    </row>
    <row r="338" spans="1:24 16329:16330" ht="39" customHeight="1" x14ac:dyDescent="0.2">
      <c r="A338" s="44" t="s">
        <v>882</v>
      </c>
      <c r="B338" s="44" t="s">
        <v>883</v>
      </c>
      <c r="C338" s="44" t="s">
        <v>65</v>
      </c>
      <c r="D338" s="45" t="s">
        <v>884</v>
      </c>
      <c r="E338" s="44" t="s">
        <v>44</v>
      </c>
      <c r="F338" s="46">
        <v>3</v>
      </c>
      <c r="G338" s="47">
        <v>12.07</v>
      </c>
      <c r="H338" s="47">
        <f t="shared" si="195"/>
        <v>14.56</v>
      </c>
      <c r="I338" s="47">
        <f t="shared" si="196"/>
        <v>43.68</v>
      </c>
      <c r="J338" s="48">
        <f t="shared" si="186"/>
        <v>6.8146326012834914E-5</v>
      </c>
      <c r="K338" s="49">
        <f t="shared" si="197"/>
        <v>0</v>
      </c>
      <c r="L338" s="47">
        <f t="shared" si="198"/>
        <v>0</v>
      </c>
      <c r="M338" s="50">
        <f t="shared" si="199"/>
        <v>0</v>
      </c>
      <c r="N338" s="49">
        <f t="shared" si="200"/>
        <v>3</v>
      </c>
      <c r="O338" s="47">
        <f t="shared" si="201"/>
        <v>43.68</v>
      </c>
      <c r="P338" s="50">
        <f t="shared" si="202"/>
        <v>1</v>
      </c>
      <c r="Q338" s="48"/>
      <c r="R338" s="56"/>
      <c r="S338" s="56"/>
      <c r="T338" s="53"/>
      <c r="U338" s="56"/>
      <c r="V338" s="53"/>
      <c r="W338" s="56"/>
      <c r="X338" s="53"/>
    </row>
    <row r="339" spans="1:24 16329:16330" ht="25.5" customHeight="1" x14ac:dyDescent="0.2">
      <c r="A339" s="44" t="s">
        <v>885</v>
      </c>
      <c r="B339" s="44" t="s">
        <v>886</v>
      </c>
      <c r="C339" s="44" t="s">
        <v>65</v>
      </c>
      <c r="D339" s="45" t="s">
        <v>887</v>
      </c>
      <c r="E339" s="44" t="s">
        <v>44</v>
      </c>
      <c r="F339" s="46">
        <v>1</v>
      </c>
      <c r="G339" s="47">
        <v>245.51</v>
      </c>
      <c r="H339" s="47">
        <f t="shared" si="195"/>
        <v>296.27999999999997</v>
      </c>
      <c r="I339" s="47">
        <f t="shared" si="196"/>
        <v>296.27999999999997</v>
      </c>
      <c r="J339" s="48">
        <f t="shared" si="186"/>
        <v>4.6223428276288288E-4</v>
      </c>
      <c r="K339" s="49">
        <f t="shared" si="197"/>
        <v>0</v>
      </c>
      <c r="L339" s="47">
        <f t="shared" si="198"/>
        <v>0</v>
      </c>
      <c r="M339" s="50">
        <f t="shared" si="199"/>
        <v>0</v>
      </c>
      <c r="N339" s="49">
        <f t="shared" si="200"/>
        <v>1</v>
      </c>
      <c r="O339" s="47">
        <f t="shared" si="201"/>
        <v>296.27999999999997</v>
      </c>
      <c r="P339" s="50">
        <f t="shared" si="202"/>
        <v>1</v>
      </c>
      <c r="Q339" s="48"/>
      <c r="R339" s="56"/>
      <c r="S339" s="56"/>
      <c r="T339" s="53"/>
      <c r="U339" s="56"/>
      <c r="V339" s="53"/>
      <c r="W339" s="56"/>
      <c r="X339" s="53"/>
    </row>
    <row r="340" spans="1:24 16329:16330" ht="39" customHeight="1" x14ac:dyDescent="0.2">
      <c r="A340" s="44" t="s">
        <v>888</v>
      </c>
      <c r="B340" s="44" t="s">
        <v>889</v>
      </c>
      <c r="C340" s="44" t="s">
        <v>65</v>
      </c>
      <c r="D340" s="45" t="s">
        <v>890</v>
      </c>
      <c r="E340" s="44" t="s">
        <v>44</v>
      </c>
      <c r="F340" s="46">
        <v>1</v>
      </c>
      <c r="G340" s="47">
        <v>18.7</v>
      </c>
      <c r="H340" s="47">
        <f t="shared" si="195"/>
        <v>22.56</v>
      </c>
      <c r="I340" s="47">
        <f t="shared" si="196"/>
        <v>22.56</v>
      </c>
      <c r="J340" s="48">
        <f t="shared" si="186"/>
        <v>3.5196454094541103E-5</v>
      </c>
      <c r="K340" s="49">
        <f t="shared" si="197"/>
        <v>0</v>
      </c>
      <c r="L340" s="47">
        <f t="shared" si="198"/>
        <v>0</v>
      </c>
      <c r="M340" s="50">
        <f t="shared" si="199"/>
        <v>0</v>
      </c>
      <c r="N340" s="49">
        <f t="shared" si="200"/>
        <v>1</v>
      </c>
      <c r="O340" s="47">
        <f t="shared" si="201"/>
        <v>22.56</v>
      </c>
      <c r="P340" s="50">
        <f t="shared" si="202"/>
        <v>1</v>
      </c>
      <c r="Q340" s="48"/>
      <c r="R340" s="56"/>
      <c r="S340" s="56"/>
      <c r="T340" s="53"/>
      <c r="U340" s="56"/>
      <c r="V340" s="53"/>
      <c r="W340" s="56"/>
      <c r="X340" s="53"/>
    </row>
    <row r="341" spans="1:24 16329:16330" ht="39" customHeight="1" x14ac:dyDescent="0.2">
      <c r="A341" s="44" t="s">
        <v>891</v>
      </c>
      <c r="B341" s="44" t="s">
        <v>892</v>
      </c>
      <c r="C341" s="44" t="s">
        <v>65</v>
      </c>
      <c r="D341" s="45" t="s">
        <v>893</v>
      </c>
      <c r="E341" s="44" t="s">
        <v>44</v>
      </c>
      <c r="F341" s="46">
        <v>1</v>
      </c>
      <c r="G341" s="47">
        <v>11.49</v>
      </c>
      <c r="H341" s="47">
        <f t="shared" si="195"/>
        <v>13.86</v>
      </c>
      <c r="I341" s="47">
        <f t="shared" si="196"/>
        <v>13.86</v>
      </c>
      <c r="J341" s="48">
        <f t="shared" si="186"/>
        <v>2.1623353446380307E-5</v>
      </c>
      <c r="K341" s="49">
        <f t="shared" si="197"/>
        <v>0</v>
      </c>
      <c r="L341" s="47">
        <f t="shared" si="198"/>
        <v>0</v>
      </c>
      <c r="M341" s="50">
        <f t="shared" si="199"/>
        <v>0</v>
      </c>
      <c r="N341" s="49">
        <f t="shared" si="200"/>
        <v>1</v>
      </c>
      <c r="O341" s="47">
        <f t="shared" si="201"/>
        <v>13.86</v>
      </c>
      <c r="P341" s="50">
        <f t="shared" si="202"/>
        <v>1</v>
      </c>
      <c r="Q341" s="48"/>
      <c r="R341" s="56"/>
      <c r="S341" s="56"/>
      <c r="T341" s="53"/>
      <c r="U341" s="56"/>
      <c r="V341" s="53"/>
      <c r="W341" s="56"/>
      <c r="X341" s="53"/>
    </row>
    <row r="342" spans="1:24 16329:16330" ht="39" customHeight="1" x14ac:dyDescent="0.2">
      <c r="A342" s="44" t="s">
        <v>894</v>
      </c>
      <c r="B342" s="44" t="s">
        <v>877</v>
      </c>
      <c r="C342" s="44" t="s">
        <v>65</v>
      </c>
      <c r="D342" s="45" t="s">
        <v>878</v>
      </c>
      <c r="E342" s="44" t="s">
        <v>67</v>
      </c>
      <c r="F342" s="46">
        <v>12</v>
      </c>
      <c r="G342" s="47">
        <v>20.079999999999998</v>
      </c>
      <c r="H342" s="47">
        <f t="shared" si="195"/>
        <v>24.23</v>
      </c>
      <c r="I342" s="47">
        <f t="shared" si="196"/>
        <v>290.76</v>
      </c>
      <c r="J342" s="48">
        <f t="shared" si="186"/>
        <v>4.5362238442060157E-4</v>
      </c>
      <c r="K342" s="49">
        <f t="shared" si="197"/>
        <v>0</v>
      </c>
      <c r="L342" s="47">
        <f t="shared" si="198"/>
        <v>0</v>
      </c>
      <c r="M342" s="50">
        <f t="shared" si="199"/>
        <v>0</v>
      </c>
      <c r="N342" s="49">
        <f t="shared" si="200"/>
        <v>12</v>
      </c>
      <c r="O342" s="47">
        <f t="shared" si="201"/>
        <v>290.76</v>
      </c>
      <c r="P342" s="50">
        <f t="shared" si="202"/>
        <v>1</v>
      </c>
      <c r="Q342" s="48"/>
      <c r="R342" s="56"/>
      <c r="S342" s="56"/>
      <c r="T342" s="53"/>
      <c r="U342" s="56"/>
      <c r="V342" s="53"/>
      <c r="W342" s="56"/>
      <c r="X342" s="53"/>
    </row>
    <row r="343" spans="1:24 16329:16330" ht="51.75" customHeight="1" x14ac:dyDescent="0.2">
      <c r="A343" s="44" t="s">
        <v>895</v>
      </c>
      <c r="B343" s="44" t="s">
        <v>896</v>
      </c>
      <c r="C343" s="44" t="s">
        <v>65</v>
      </c>
      <c r="D343" s="45" t="s">
        <v>897</v>
      </c>
      <c r="E343" s="44" t="s">
        <v>44</v>
      </c>
      <c r="F343" s="46">
        <v>2</v>
      </c>
      <c r="G343" s="47">
        <v>11.09</v>
      </c>
      <c r="H343" s="47">
        <f t="shared" si="195"/>
        <v>13.38</v>
      </c>
      <c r="I343" s="47">
        <f t="shared" si="196"/>
        <v>26.76</v>
      </c>
      <c r="J343" s="48">
        <f t="shared" si="186"/>
        <v>4.1748985441929081E-5</v>
      </c>
      <c r="K343" s="49">
        <f t="shared" si="197"/>
        <v>0</v>
      </c>
      <c r="L343" s="47">
        <f t="shared" si="198"/>
        <v>0</v>
      </c>
      <c r="M343" s="50">
        <f t="shared" si="199"/>
        <v>0</v>
      </c>
      <c r="N343" s="49">
        <f t="shared" si="200"/>
        <v>2</v>
      </c>
      <c r="O343" s="47">
        <f t="shared" si="201"/>
        <v>26.76</v>
      </c>
      <c r="P343" s="50">
        <f t="shared" si="202"/>
        <v>1</v>
      </c>
      <c r="Q343" s="48"/>
      <c r="R343" s="56"/>
      <c r="S343" s="56"/>
      <c r="T343" s="53"/>
      <c r="U343" s="56"/>
      <c r="V343" s="53"/>
      <c r="W343" s="56"/>
      <c r="X343" s="53"/>
    </row>
    <row r="344" spans="1:24 16329:16330" ht="24" customHeight="1" x14ac:dyDescent="0.2">
      <c r="A344" s="44" t="s">
        <v>898</v>
      </c>
      <c r="B344" s="44" t="s">
        <v>174</v>
      </c>
      <c r="C344" s="44" t="s">
        <v>65</v>
      </c>
      <c r="D344" s="45" t="s">
        <v>175</v>
      </c>
      <c r="E344" s="44" t="s">
        <v>83</v>
      </c>
      <c r="F344" s="46">
        <v>0.73</v>
      </c>
      <c r="G344" s="47">
        <v>27.03</v>
      </c>
      <c r="H344" s="47">
        <f t="shared" si="195"/>
        <v>32.61</v>
      </c>
      <c r="I344" s="47">
        <f t="shared" si="196"/>
        <v>23.8</v>
      </c>
      <c r="J344" s="48">
        <f t="shared" si="186"/>
        <v>3.7131010968531843E-5</v>
      </c>
      <c r="K344" s="49">
        <f t="shared" si="197"/>
        <v>0</v>
      </c>
      <c r="L344" s="47">
        <f t="shared" si="198"/>
        <v>0</v>
      </c>
      <c r="M344" s="50">
        <f t="shared" si="199"/>
        <v>0</v>
      </c>
      <c r="N344" s="49">
        <f t="shared" si="200"/>
        <v>0.73</v>
      </c>
      <c r="O344" s="47">
        <f t="shared" si="201"/>
        <v>23.8</v>
      </c>
      <c r="P344" s="50">
        <f t="shared" si="202"/>
        <v>1</v>
      </c>
      <c r="Q344" s="48"/>
      <c r="R344" s="56"/>
      <c r="S344" s="56"/>
      <c r="T344" s="53"/>
      <c r="U344" s="56"/>
      <c r="V344" s="53"/>
      <c r="W344" s="56"/>
      <c r="X344" s="53"/>
    </row>
    <row r="345" spans="1:24 16329:16330" ht="25.5" customHeight="1" x14ac:dyDescent="0.2">
      <c r="A345" s="44" t="s">
        <v>899</v>
      </c>
      <c r="B345" s="44" t="s">
        <v>900</v>
      </c>
      <c r="C345" s="44" t="s">
        <v>52</v>
      </c>
      <c r="D345" s="45" t="s">
        <v>901</v>
      </c>
      <c r="E345" s="44" t="s">
        <v>44</v>
      </c>
      <c r="F345" s="46">
        <v>2</v>
      </c>
      <c r="G345" s="47">
        <v>39.409999999999997</v>
      </c>
      <c r="H345" s="47">
        <f t="shared" si="195"/>
        <v>47.55</v>
      </c>
      <c r="I345" s="47">
        <f t="shared" si="196"/>
        <v>95.1</v>
      </c>
      <c r="J345" s="48">
        <f t="shared" si="186"/>
        <v>1.4836803122299908E-4</v>
      </c>
      <c r="K345" s="49">
        <f t="shared" si="197"/>
        <v>0</v>
      </c>
      <c r="L345" s="47">
        <f t="shared" si="198"/>
        <v>0</v>
      </c>
      <c r="M345" s="50">
        <f t="shared" si="199"/>
        <v>0</v>
      </c>
      <c r="N345" s="49">
        <f t="shared" si="200"/>
        <v>2</v>
      </c>
      <c r="O345" s="47">
        <f t="shared" si="201"/>
        <v>95.1</v>
      </c>
      <c r="P345" s="50">
        <f t="shared" si="202"/>
        <v>1</v>
      </c>
      <c r="Q345" s="48"/>
      <c r="R345" s="56"/>
      <c r="S345" s="56"/>
      <c r="T345" s="53"/>
      <c r="U345" s="56"/>
      <c r="V345" s="53"/>
      <c r="W345" s="56"/>
      <c r="X345" s="53"/>
    </row>
    <row r="346" spans="1:24 16329:16330" ht="25.5" customHeight="1" x14ac:dyDescent="0.2">
      <c r="A346" s="44" t="s">
        <v>902</v>
      </c>
      <c r="B346" s="44" t="s">
        <v>903</v>
      </c>
      <c r="C346" s="44" t="s">
        <v>57</v>
      </c>
      <c r="D346" s="45" t="s">
        <v>904</v>
      </c>
      <c r="E346" s="44" t="s">
        <v>59</v>
      </c>
      <c r="F346" s="46">
        <v>1</v>
      </c>
      <c r="G346" s="47">
        <v>470.9</v>
      </c>
      <c r="H346" s="47">
        <f t="shared" si="195"/>
        <v>568.28</v>
      </c>
      <c r="I346" s="47">
        <f t="shared" si="196"/>
        <v>568.28</v>
      </c>
      <c r="J346" s="48">
        <f t="shared" si="186"/>
        <v>8.8658869383181817E-4</v>
      </c>
      <c r="K346" s="49">
        <f t="shared" si="197"/>
        <v>0</v>
      </c>
      <c r="L346" s="47">
        <f t="shared" si="198"/>
        <v>0</v>
      </c>
      <c r="M346" s="50">
        <f t="shared" si="199"/>
        <v>0</v>
      </c>
      <c r="N346" s="49">
        <f t="shared" si="200"/>
        <v>1</v>
      </c>
      <c r="O346" s="47">
        <f t="shared" si="201"/>
        <v>568.28</v>
      </c>
      <c r="P346" s="50">
        <f t="shared" si="202"/>
        <v>1</v>
      </c>
      <c r="Q346" s="48"/>
      <c r="R346" s="56"/>
      <c r="S346" s="56"/>
      <c r="T346" s="53"/>
      <c r="U346" s="56"/>
      <c r="V346" s="53"/>
      <c r="W346" s="56"/>
      <c r="X346" s="53"/>
    </row>
    <row r="347" spans="1:24 16329:16330" s="43" customFormat="1" ht="24" customHeight="1" x14ac:dyDescent="0.2">
      <c r="A347" s="59" t="s">
        <v>905</v>
      </c>
      <c r="B347" s="59"/>
      <c r="C347" s="59"/>
      <c r="D347" s="60" t="s">
        <v>906</v>
      </c>
      <c r="E347" s="61"/>
      <c r="F347" s="62"/>
      <c r="G347" s="63"/>
      <c r="H347" s="63"/>
      <c r="I347" s="66">
        <v>5724.99</v>
      </c>
      <c r="J347" s="65">
        <f t="shared" si="186"/>
        <v>8.9317086758292051E-3</v>
      </c>
      <c r="K347" s="65"/>
      <c r="L347" s="66">
        <f>L348</f>
        <v>0</v>
      </c>
      <c r="M347" s="65"/>
      <c r="N347" s="65"/>
      <c r="O347" s="66">
        <f>O348</f>
        <v>5724.99</v>
      </c>
      <c r="P347" s="65"/>
      <c r="Q347" s="65"/>
      <c r="R347" s="69"/>
      <c r="S347" s="69"/>
      <c r="T347" s="64"/>
      <c r="U347" s="69"/>
      <c r="V347" s="64"/>
      <c r="W347" s="69"/>
      <c r="X347" s="64"/>
      <c r="XDA347"/>
      <c r="XDB347"/>
    </row>
    <row r="348" spans="1:24 16329:16330" ht="64.5" customHeight="1" x14ac:dyDescent="0.2">
      <c r="A348" s="44" t="s">
        <v>907</v>
      </c>
      <c r="B348" s="44" t="s">
        <v>908</v>
      </c>
      <c r="C348" s="44" t="s">
        <v>52</v>
      </c>
      <c r="D348" s="45" t="s">
        <v>909</v>
      </c>
      <c r="E348" s="44" t="s">
        <v>179</v>
      </c>
      <c r="F348" s="46">
        <v>1</v>
      </c>
      <c r="G348" s="47">
        <v>4743.95</v>
      </c>
      <c r="H348" s="47">
        <f>TRUNC(G348 * (1 + 20.68 / 100), 2)</f>
        <v>5724.99</v>
      </c>
      <c r="I348" s="47">
        <f>TRUNC(F348 * H348, 2)</f>
        <v>5724.99</v>
      </c>
      <c r="J348" s="48">
        <f t="shared" si="186"/>
        <v>8.9317086758292051E-3</v>
      </c>
      <c r="K348" s="49">
        <f>Q348+S348+U348+W348</f>
        <v>0</v>
      </c>
      <c r="L348" s="47">
        <f>TRUNC(K348*H348,2)</f>
        <v>0</v>
      </c>
      <c r="M348" s="50">
        <f>K348/F348</f>
        <v>0</v>
      </c>
      <c r="N348" s="49">
        <f>F348-K348</f>
        <v>1</v>
      </c>
      <c r="O348" s="47">
        <f>TRUNC(N348*H348,2)</f>
        <v>5724.99</v>
      </c>
      <c r="P348" s="50">
        <f>N348/F348</f>
        <v>1</v>
      </c>
      <c r="Q348" s="48"/>
      <c r="R348" s="56"/>
      <c r="S348" s="56"/>
      <c r="T348" s="53"/>
      <c r="U348" s="56"/>
      <c r="V348" s="53"/>
      <c r="W348" s="56"/>
      <c r="X348" s="53"/>
    </row>
    <row r="349" spans="1:24 16329:16330" s="43" customFormat="1" ht="24" customHeight="1" x14ac:dyDescent="0.2">
      <c r="A349" s="59" t="s">
        <v>910</v>
      </c>
      <c r="B349" s="59"/>
      <c r="C349" s="59"/>
      <c r="D349" s="60" t="s">
        <v>911</v>
      </c>
      <c r="E349" s="61"/>
      <c r="F349" s="62"/>
      <c r="G349" s="63"/>
      <c r="H349" s="63"/>
      <c r="I349" s="66">
        <v>926.07</v>
      </c>
      <c r="J349" s="65">
        <f t="shared" si="186"/>
        <v>1.4447863583037094E-3</v>
      </c>
      <c r="K349" s="65"/>
      <c r="L349" s="66">
        <f>SUM(L350:L354)</f>
        <v>0</v>
      </c>
      <c r="M349" s="65"/>
      <c r="N349" s="65"/>
      <c r="O349" s="66">
        <f>SUM(O350:O354)</f>
        <v>926.07</v>
      </c>
      <c r="P349" s="65"/>
      <c r="Q349" s="65"/>
      <c r="R349" s="69"/>
      <c r="S349" s="69"/>
      <c r="T349" s="64"/>
      <c r="U349" s="69"/>
      <c r="V349" s="64"/>
      <c r="W349" s="69"/>
      <c r="X349" s="64"/>
      <c r="XDA349"/>
      <c r="XDB349"/>
    </row>
    <row r="350" spans="1:24 16329:16330" ht="39" customHeight="1" x14ac:dyDescent="0.2">
      <c r="A350" s="44" t="s">
        <v>912</v>
      </c>
      <c r="B350" s="44" t="s">
        <v>913</v>
      </c>
      <c r="C350" s="44" t="s">
        <v>65</v>
      </c>
      <c r="D350" s="45" t="s">
        <v>914</v>
      </c>
      <c r="E350" s="44" t="s">
        <v>67</v>
      </c>
      <c r="F350" s="46">
        <v>52</v>
      </c>
      <c r="G350" s="47">
        <v>7.9</v>
      </c>
      <c r="H350" s="47">
        <f>TRUNC(G350 * (1 + 20.68 / 100), 2)</f>
        <v>9.5299999999999994</v>
      </c>
      <c r="I350" s="47">
        <f>TRUNC(F350 * H350, 2)</f>
        <v>495.56</v>
      </c>
      <c r="J350" s="48">
        <f t="shared" si="186"/>
        <v>7.7313629393132937E-4</v>
      </c>
      <c r="K350" s="49">
        <f>Q350+S350+U350+W350</f>
        <v>0</v>
      </c>
      <c r="L350" s="47">
        <f>TRUNC(K350*H350,2)</f>
        <v>0</v>
      </c>
      <c r="M350" s="50">
        <f>K350/F350</f>
        <v>0</v>
      </c>
      <c r="N350" s="49">
        <f>F350-K350</f>
        <v>52</v>
      </c>
      <c r="O350" s="47">
        <f>TRUNC(N350*H350,2)</f>
        <v>495.56</v>
      </c>
      <c r="P350" s="50">
        <f>N350/F350</f>
        <v>1</v>
      </c>
      <c r="Q350" s="48"/>
      <c r="R350" s="56"/>
      <c r="S350" s="56"/>
      <c r="T350" s="53"/>
      <c r="U350" s="56"/>
      <c r="V350" s="53"/>
      <c r="W350" s="56"/>
      <c r="X350" s="53"/>
    </row>
    <row r="351" spans="1:24 16329:16330" ht="51.75" customHeight="1" x14ac:dyDescent="0.2">
      <c r="A351" s="44" t="s">
        <v>915</v>
      </c>
      <c r="B351" s="44" t="s">
        <v>916</v>
      </c>
      <c r="C351" s="44" t="s">
        <v>65</v>
      </c>
      <c r="D351" s="45" t="s">
        <v>917</v>
      </c>
      <c r="E351" s="44" t="s">
        <v>44</v>
      </c>
      <c r="F351" s="46">
        <v>9</v>
      </c>
      <c r="G351" s="47">
        <v>6.15</v>
      </c>
      <c r="H351" s="47">
        <f>TRUNC(G351 * (1 + 20.68 / 100), 2)</f>
        <v>7.42</v>
      </c>
      <c r="I351" s="47">
        <f>TRUNC(F351 * H351, 2)</f>
        <v>66.78</v>
      </c>
      <c r="J351" s="48">
        <f t="shared" si="186"/>
        <v>1.0418524842346876E-4</v>
      </c>
      <c r="K351" s="49">
        <f>Q351+S351+U351+W351</f>
        <v>0</v>
      </c>
      <c r="L351" s="47">
        <f>TRUNC(K351*H351,2)</f>
        <v>0</v>
      </c>
      <c r="M351" s="50">
        <f>K351/F351</f>
        <v>0</v>
      </c>
      <c r="N351" s="49">
        <f>F351-K351</f>
        <v>9</v>
      </c>
      <c r="O351" s="47">
        <f>TRUNC(N351*H351,2)</f>
        <v>66.78</v>
      </c>
      <c r="P351" s="50">
        <f>N351/F351</f>
        <v>1</v>
      </c>
      <c r="Q351" s="48"/>
      <c r="R351" s="56"/>
      <c r="S351" s="56"/>
      <c r="T351" s="53"/>
      <c r="U351" s="56"/>
      <c r="V351" s="53"/>
      <c r="W351" s="56"/>
      <c r="X351" s="53"/>
    </row>
    <row r="352" spans="1:24 16329:16330" ht="51.75" customHeight="1" x14ac:dyDescent="0.2">
      <c r="A352" s="44" t="s">
        <v>918</v>
      </c>
      <c r="B352" s="44" t="s">
        <v>919</v>
      </c>
      <c r="C352" s="44" t="s">
        <v>65</v>
      </c>
      <c r="D352" s="45" t="s">
        <v>920</v>
      </c>
      <c r="E352" s="44" t="s">
        <v>44</v>
      </c>
      <c r="F352" s="46">
        <v>11</v>
      </c>
      <c r="G352" s="47">
        <v>6.03</v>
      </c>
      <c r="H352" s="47">
        <f>TRUNC(G352 * (1 + 20.68 / 100), 2)</f>
        <v>7.27</v>
      </c>
      <c r="I352" s="47">
        <f>TRUNC(F352 * H352, 2)</f>
        <v>79.97</v>
      </c>
      <c r="J352" s="48">
        <f t="shared" si="186"/>
        <v>1.2476331710728955E-4</v>
      </c>
      <c r="K352" s="49">
        <f>Q352+S352+U352+W352</f>
        <v>0</v>
      </c>
      <c r="L352" s="47">
        <f>TRUNC(K352*H352,2)</f>
        <v>0</v>
      </c>
      <c r="M352" s="50">
        <f>K352/F352</f>
        <v>0</v>
      </c>
      <c r="N352" s="49">
        <f>F352-K352</f>
        <v>11</v>
      </c>
      <c r="O352" s="47">
        <f>TRUNC(N352*H352,2)</f>
        <v>79.97</v>
      </c>
      <c r="P352" s="50">
        <f>N352/F352</f>
        <v>1</v>
      </c>
      <c r="Q352" s="48"/>
      <c r="R352" s="56"/>
      <c r="S352" s="56"/>
      <c r="T352" s="53"/>
      <c r="U352" s="56"/>
      <c r="V352" s="53"/>
      <c r="W352" s="56"/>
      <c r="X352" s="53"/>
    </row>
    <row r="353" spans="1:24 16329:16330" ht="25.5" customHeight="1" x14ac:dyDescent="0.2">
      <c r="A353" s="44" t="s">
        <v>921</v>
      </c>
      <c r="B353" s="44" t="s">
        <v>922</v>
      </c>
      <c r="C353" s="44" t="s">
        <v>57</v>
      </c>
      <c r="D353" s="45" t="s">
        <v>923</v>
      </c>
      <c r="E353" s="44" t="s">
        <v>59</v>
      </c>
      <c r="F353" s="46">
        <v>18</v>
      </c>
      <c r="G353" s="47">
        <v>8.39</v>
      </c>
      <c r="H353" s="47">
        <f>TRUNC(G353 * (1 + 20.68 / 100), 2)</f>
        <v>10.119999999999999</v>
      </c>
      <c r="I353" s="47">
        <f>TRUNC(F353 * H353, 2)</f>
        <v>182.16</v>
      </c>
      <c r="J353" s="48">
        <f t="shared" si="186"/>
        <v>2.8419264529528401E-4</v>
      </c>
      <c r="K353" s="49">
        <f>Q353+S353+U353+W353</f>
        <v>0</v>
      </c>
      <c r="L353" s="47">
        <f>TRUNC(K353*H353,2)</f>
        <v>0</v>
      </c>
      <c r="M353" s="50">
        <f>K353/F353</f>
        <v>0</v>
      </c>
      <c r="N353" s="49">
        <f>F353-K353</f>
        <v>18</v>
      </c>
      <c r="O353" s="47">
        <f>TRUNC(N353*H353,2)</f>
        <v>182.16</v>
      </c>
      <c r="P353" s="50">
        <f>N353/F353</f>
        <v>1</v>
      </c>
      <c r="Q353" s="48"/>
      <c r="R353" s="56"/>
      <c r="S353" s="56"/>
      <c r="T353" s="53"/>
      <c r="U353" s="56"/>
      <c r="V353" s="53"/>
      <c r="W353" s="56"/>
      <c r="X353" s="53"/>
    </row>
    <row r="354" spans="1:24 16329:16330" ht="39" customHeight="1" x14ac:dyDescent="0.2">
      <c r="A354" s="44" t="s">
        <v>924</v>
      </c>
      <c r="B354" s="44" t="s">
        <v>925</v>
      </c>
      <c r="C354" s="44" t="s">
        <v>65</v>
      </c>
      <c r="D354" s="45" t="s">
        <v>926</v>
      </c>
      <c r="E354" s="44" t="s">
        <v>44</v>
      </c>
      <c r="F354" s="46">
        <v>8</v>
      </c>
      <c r="G354" s="47">
        <v>10.53</v>
      </c>
      <c r="H354" s="47">
        <f>TRUNC(G354 * (1 + 20.68 / 100), 2)</f>
        <v>12.7</v>
      </c>
      <c r="I354" s="47">
        <f>TRUNC(F354 * H354, 2)</f>
        <v>101.6</v>
      </c>
      <c r="J354" s="48">
        <f t="shared" si="186"/>
        <v>1.5850885354633761E-4</v>
      </c>
      <c r="K354" s="49">
        <f>Q354+S354+U354+W354</f>
        <v>0</v>
      </c>
      <c r="L354" s="47">
        <f>TRUNC(K354*H354,2)</f>
        <v>0</v>
      </c>
      <c r="M354" s="50">
        <f>K354/F354</f>
        <v>0</v>
      </c>
      <c r="N354" s="49">
        <f>F354-K354</f>
        <v>8</v>
      </c>
      <c r="O354" s="47">
        <f>TRUNC(N354*H354,2)</f>
        <v>101.6</v>
      </c>
      <c r="P354" s="50">
        <f>N354/F354</f>
        <v>1</v>
      </c>
      <c r="Q354" s="48"/>
      <c r="R354" s="56"/>
      <c r="S354" s="56"/>
      <c r="T354" s="53"/>
      <c r="U354" s="56"/>
      <c r="V354" s="53"/>
      <c r="W354" s="56"/>
      <c r="X354" s="53"/>
    </row>
    <row r="355" spans="1:24 16329:16330" s="43" customFormat="1" ht="24" customHeight="1" x14ac:dyDescent="0.2">
      <c r="A355" s="34" t="s">
        <v>927</v>
      </c>
      <c r="B355" s="34"/>
      <c r="C355" s="34"/>
      <c r="D355" s="35" t="s">
        <v>928</v>
      </c>
      <c r="E355" s="36"/>
      <c r="F355" s="37"/>
      <c r="G355" s="58"/>
      <c r="H355" s="58"/>
      <c r="I355" s="40">
        <v>18446.46</v>
      </c>
      <c r="J355" s="39">
        <f t="shared" si="186"/>
        <v>2.8778811285318649E-2</v>
      </c>
      <c r="K355" s="39"/>
      <c r="L355" s="40">
        <f>SUM(L356,L370)</f>
        <v>0</v>
      </c>
      <c r="M355" s="39"/>
      <c r="N355" s="39"/>
      <c r="O355" s="40">
        <f>SUM(O356,O370)</f>
        <v>18446.46</v>
      </c>
      <c r="P355" s="39"/>
      <c r="Q355" s="39"/>
      <c r="R355" s="90"/>
      <c r="S355" s="90"/>
      <c r="T355" s="42"/>
      <c r="U355" s="90"/>
      <c r="V355" s="42"/>
      <c r="W355" s="90"/>
      <c r="X355" s="42"/>
      <c r="XDA355"/>
      <c r="XDB355"/>
    </row>
    <row r="356" spans="1:24 16329:16330" s="43" customFormat="1" ht="24" customHeight="1" x14ac:dyDescent="0.2">
      <c r="A356" s="59" t="s">
        <v>929</v>
      </c>
      <c r="B356" s="59"/>
      <c r="C356" s="59"/>
      <c r="D356" s="60" t="s">
        <v>930</v>
      </c>
      <c r="E356" s="61"/>
      <c r="F356" s="62"/>
      <c r="G356" s="63"/>
      <c r="H356" s="63"/>
      <c r="I356" s="66">
        <v>15149.95</v>
      </c>
      <c r="J356" s="65">
        <f t="shared" si="186"/>
        <v>2.3635838639609622E-2</v>
      </c>
      <c r="K356" s="65"/>
      <c r="L356" s="66">
        <f>SUM(L357:L369)</f>
        <v>0</v>
      </c>
      <c r="M356" s="65"/>
      <c r="N356" s="65"/>
      <c r="O356" s="66">
        <f>SUM(O357:O369)</f>
        <v>15149.949999999997</v>
      </c>
      <c r="P356" s="65"/>
      <c r="Q356" s="65"/>
      <c r="R356" s="69"/>
      <c r="S356" s="69"/>
      <c r="T356" s="64"/>
      <c r="U356" s="69"/>
      <c r="V356" s="64"/>
      <c r="W356" s="69"/>
      <c r="X356" s="64"/>
      <c r="XDA356"/>
      <c r="XDB356"/>
    </row>
    <row r="357" spans="1:24 16329:16330" ht="25.5" customHeight="1" x14ac:dyDescent="0.2">
      <c r="A357" s="44" t="s">
        <v>931</v>
      </c>
      <c r="B357" s="44" t="s">
        <v>538</v>
      </c>
      <c r="C357" s="44" t="s">
        <v>65</v>
      </c>
      <c r="D357" s="45" t="s">
        <v>539</v>
      </c>
      <c r="E357" s="44" t="s">
        <v>83</v>
      </c>
      <c r="F357" s="46">
        <v>2.36</v>
      </c>
      <c r="G357" s="47">
        <v>45.76</v>
      </c>
      <c r="H357" s="47">
        <f t="shared" ref="H357:H369" si="203">TRUNC(G357 * (1 + 20.68 / 100), 2)</f>
        <v>55.22</v>
      </c>
      <c r="I357" s="47">
        <f t="shared" ref="I357:I369" si="204">TRUNC(F357 * H357, 2)</f>
        <v>130.31</v>
      </c>
      <c r="J357" s="48">
        <f t="shared" si="186"/>
        <v>2.0330008568526824E-4</v>
      </c>
      <c r="K357" s="49">
        <f t="shared" ref="K357:K369" si="205">Q357+S357+U357+W357</f>
        <v>0</v>
      </c>
      <c r="L357" s="47">
        <f t="shared" ref="L357:L369" si="206">TRUNC(K357*H357,2)</f>
        <v>0</v>
      </c>
      <c r="M357" s="50">
        <f t="shared" ref="M357:M369" si="207">K357/F357</f>
        <v>0</v>
      </c>
      <c r="N357" s="49">
        <f t="shared" ref="N357:N369" si="208">F357-K357</f>
        <v>2.36</v>
      </c>
      <c r="O357" s="47">
        <f t="shared" ref="O357:O369" si="209">TRUNC(N357*H357,2)</f>
        <v>130.31</v>
      </c>
      <c r="P357" s="50">
        <f t="shared" ref="P357:P369" si="210">N357/F357</f>
        <v>1</v>
      </c>
      <c r="Q357" s="48"/>
      <c r="R357" s="56"/>
      <c r="S357" s="56"/>
      <c r="T357" s="53"/>
      <c r="U357" s="56"/>
      <c r="V357" s="53"/>
      <c r="W357" s="56"/>
      <c r="X357" s="53"/>
    </row>
    <row r="358" spans="1:24 16329:16330" ht="39" customHeight="1" x14ac:dyDescent="0.2">
      <c r="A358" s="44" t="s">
        <v>932</v>
      </c>
      <c r="B358" s="44" t="s">
        <v>933</v>
      </c>
      <c r="C358" s="44" t="s">
        <v>65</v>
      </c>
      <c r="D358" s="45" t="s">
        <v>934</v>
      </c>
      <c r="E358" s="44" t="s">
        <v>67</v>
      </c>
      <c r="F358" s="46">
        <v>84</v>
      </c>
      <c r="G358" s="47">
        <v>33.28</v>
      </c>
      <c r="H358" s="47">
        <f t="shared" si="203"/>
        <v>40.159999999999997</v>
      </c>
      <c r="I358" s="47">
        <f t="shared" si="204"/>
        <v>3373.44</v>
      </c>
      <c r="J358" s="48">
        <f t="shared" si="186"/>
        <v>5.2629931782220193E-3</v>
      </c>
      <c r="K358" s="49">
        <f t="shared" si="205"/>
        <v>0</v>
      </c>
      <c r="L358" s="47">
        <f t="shared" si="206"/>
        <v>0</v>
      </c>
      <c r="M358" s="50">
        <f t="shared" si="207"/>
        <v>0</v>
      </c>
      <c r="N358" s="49">
        <f t="shared" si="208"/>
        <v>84</v>
      </c>
      <c r="O358" s="47">
        <f t="shared" si="209"/>
        <v>3373.44</v>
      </c>
      <c r="P358" s="50">
        <f t="shared" si="210"/>
        <v>1</v>
      </c>
      <c r="Q358" s="48"/>
      <c r="R358" s="56"/>
      <c r="S358" s="56"/>
      <c r="T358" s="53"/>
      <c r="U358" s="56"/>
      <c r="V358" s="53"/>
      <c r="W358" s="56"/>
      <c r="X358" s="53"/>
    </row>
    <row r="359" spans="1:24 16329:16330" ht="39" customHeight="1" x14ac:dyDescent="0.2">
      <c r="A359" s="44" t="s">
        <v>935</v>
      </c>
      <c r="B359" s="44" t="s">
        <v>936</v>
      </c>
      <c r="C359" s="44" t="s">
        <v>65</v>
      </c>
      <c r="D359" s="45" t="s">
        <v>937</v>
      </c>
      <c r="E359" s="44" t="s">
        <v>44</v>
      </c>
      <c r="F359" s="46">
        <v>15</v>
      </c>
      <c r="G359" s="47">
        <v>22.47</v>
      </c>
      <c r="H359" s="47">
        <f t="shared" si="203"/>
        <v>27.11</v>
      </c>
      <c r="I359" s="47">
        <f t="shared" si="204"/>
        <v>406.65</v>
      </c>
      <c r="J359" s="48">
        <f t="shared" si="186"/>
        <v>6.3442544581317109E-4</v>
      </c>
      <c r="K359" s="49">
        <f t="shared" si="205"/>
        <v>0</v>
      </c>
      <c r="L359" s="47">
        <f t="shared" si="206"/>
        <v>0</v>
      </c>
      <c r="M359" s="50">
        <f t="shared" si="207"/>
        <v>0</v>
      </c>
      <c r="N359" s="49">
        <f t="shared" si="208"/>
        <v>15</v>
      </c>
      <c r="O359" s="47">
        <f t="shared" si="209"/>
        <v>406.65</v>
      </c>
      <c r="P359" s="50">
        <f t="shared" si="210"/>
        <v>1</v>
      </c>
      <c r="Q359" s="48"/>
      <c r="R359" s="56"/>
      <c r="S359" s="56"/>
      <c r="T359" s="53"/>
      <c r="U359" s="56"/>
      <c r="V359" s="53"/>
      <c r="W359" s="56"/>
      <c r="X359" s="53"/>
    </row>
    <row r="360" spans="1:24 16329:16330" ht="39" customHeight="1" x14ac:dyDescent="0.2">
      <c r="A360" s="44" t="s">
        <v>938</v>
      </c>
      <c r="B360" s="44" t="s">
        <v>939</v>
      </c>
      <c r="C360" s="44" t="s">
        <v>65</v>
      </c>
      <c r="D360" s="45" t="s">
        <v>940</v>
      </c>
      <c r="E360" s="44" t="s">
        <v>44</v>
      </c>
      <c r="F360" s="46">
        <v>6</v>
      </c>
      <c r="G360" s="47">
        <v>40.61</v>
      </c>
      <c r="H360" s="47">
        <f t="shared" si="203"/>
        <v>49</v>
      </c>
      <c r="I360" s="47">
        <f t="shared" si="204"/>
        <v>294</v>
      </c>
      <c r="J360" s="48">
        <f t="shared" si="186"/>
        <v>4.5867719431715801E-4</v>
      </c>
      <c r="K360" s="49">
        <f t="shared" si="205"/>
        <v>0</v>
      </c>
      <c r="L360" s="47">
        <f t="shared" si="206"/>
        <v>0</v>
      </c>
      <c r="M360" s="50">
        <f t="shared" si="207"/>
        <v>0</v>
      </c>
      <c r="N360" s="49">
        <f t="shared" si="208"/>
        <v>6</v>
      </c>
      <c r="O360" s="47">
        <f t="shared" si="209"/>
        <v>294</v>
      </c>
      <c r="P360" s="50">
        <f t="shared" si="210"/>
        <v>1</v>
      </c>
      <c r="Q360" s="48"/>
      <c r="R360" s="56"/>
      <c r="S360" s="56"/>
      <c r="T360" s="53"/>
      <c r="U360" s="56"/>
      <c r="V360" s="53"/>
      <c r="W360" s="56"/>
      <c r="X360" s="53"/>
    </row>
    <row r="361" spans="1:24 16329:16330" ht="39" customHeight="1" x14ac:dyDescent="0.2">
      <c r="A361" s="44" t="s">
        <v>941</v>
      </c>
      <c r="B361" s="44" t="s">
        <v>942</v>
      </c>
      <c r="C361" s="44" t="s">
        <v>52</v>
      </c>
      <c r="D361" s="45" t="s">
        <v>943</v>
      </c>
      <c r="E361" s="44" t="s">
        <v>67</v>
      </c>
      <c r="F361" s="46">
        <v>78</v>
      </c>
      <c r="G361" s="47">
        <v>38.72</v>
      </c>
      <c r="H361" s="47">
        <f t="shared" si="203"/>
        <v>46.72</v>
      </c>
      <c r="I361" s="47">
        <f t="shared" si="204"/>
        <v>3644.16</v>
      </c>
      <c r="J361" s="48">
        <f t="shared" si="186"/>
        <v>5.6853506273565118E-3</v>
      </c>
      <c r="K361" s="49">
        <f t="shared" si="205"/>
        <v>0</v>
      </c>
      <c r="L361" s="47">
        <f t="shared" si="206"/>
        <v>0</v>
      </c>
      <c r="M361" s="50">
        <f t="shared" si="207"/>
        <v>0</v>
      </c>
      <c r="N361" s="49">
        <f t="shared" si="208"/>
        <v>78</v>
      </c>
      <c r="O361" s="47">
        <f t="shared" si="209"/>
        <v>3644.16</v>
      </c>
      <c r="P361" s="50">
        <f t="shared" si="210"/>
        <v>1</v>
      </c>
      <c r="Q361" s="48"/>
      <c r="R361" s="56"/>
      <c r="S361" s="56"/>
      <c r="T361" s="53"/>
      <c r="U361" s="56"/>
      <c r="V361" s="53"/>
      <c r="W361" s="56"/>
      <c r="X361" s="53"/>
    </row>
    <row r="362" spans="1:24 16329:16330" ht="24" customHeight="1" x14ac:dyDescent="0.2">
      <c r="A362" s="44" t="s">
        <v>944</v>
      </c>
      <c r="B362" s="44" t="s">
        <v>174</v>
      </c>
      <c r="C362" s="44" t="s">
        <v>65</v>
      </c>
      <c r="D362" s="45" t="s">
        <v>175</v>
      </c>
      <c r="E362" s="44" t="s">
        <v>83</v>
      </c>
      <c r="F362" s="46">
        <v>0.94</v>
      </c>
      <c r="G362" s="47">
        <v>27.03</v>
      </c>
      <c r="H362" s="47">
        <f t="shared" si="203"/>
        <v>32.61</v>
      </c>
      <c r="I362" s="47">
        <f t="shared" si="204"/>
        <v>30.65</v>
      </c>
      <c r="J362" s="48">
        <f t="shared" si="186"/>
        <v>4.7817877570819364E-5</v>
      </c>
      <c r="K362" s="49">
        <f t="shared" si="205"/>
        <v>0</v>
      </c>
      <c r="L362" s="47">
        <f t="shared" si="206"/>
        <v>0</v>
      </c>
      <c r="M362" s="50">
        <f t="shared" si="207"/>
        <v>0</v>
      </c>
      <c r="N362" s="49">
        <f t="shared" si="208"/>
        <v>0.94</v>
      </c>
      <c r="O362" s="47">
        <f t="shared" si="209"/>
        <v>30.65</v>
      </c>
      <c r="P362" s="50">
        <f t="shared" si="210"/>
        <v>1</v>
      </c>
      <c r="Q362" s="48"/>
      <c r="R362" s="56"/>
      <c r="S362" s="56"/>
      <c r="T362" s="53"/>
      <c r="U362" s="56"/>
      <c r="V362" s="53"/>
      <c r="W362" s="56"/>
      <c r="X362" s="53"/>
    </row>
    <row r="363" spans="1:24 16329:16330" ht="25.5" customHeight="1" x14ac:dyDescent="0.2">
      <c r="A363" s="44" t="s">
        <v>945</v>
      </c>
      <c r="B363" s="44" t="s">
        <v>946</v>
      </c>
      <c r="C363" s="44" t="s">
        <v>65</v>
      </c>
      <c r="D363" s="45" t="s">
        <v>947</v>
      </c>
      <c r="E363" s="44" t="s">
        <v>67</v>
      </c>
      <c r="F363" s="46">
        <v>38</v>
      </c>
      <c r="G363" s="47">
        <v>42.78</v>
      </c>
      <c r="H363" s="47">
        <f t="shared" si="203"/>
        <v>51.62</v>
      </c>
      <c r="I363" s="47">
        <f t="shared" si="204"/>
        <v>1961.56</v>
      </c>
      <c r="J363" s="48">
        <f t="shared" si="186"/>
        <v>3.0602817594719881E-3</v>
      </c>
      <c r="K363" s="49">
        <f t="shared" si="205"/>
        <v>0</v>
      </c>
      <c r="L363" s="47">
        <f t="shared" si="206"/>
        <v>0</v>
      </c>
      <c r="M363" s="50">
        <f t="shared" si="207"/>
        <v>0</v>
      </c>
      <c r="N363" s="49">
        <f t="shared" si="208"/>
        <v>38</v>
      </c>
      <c r="O363" s="47">
        <f t="shared" si="209"/>
        <v>1961.56</v>
      </c>
      <c r="P363" s="50">
        <f t="shared" si="210"/>
        <v>1</v>
      </c>
      <c r="Q363" s="48"/>
      <c r="R363" s="56"/>
      <c r="S363" s="56"/>
      <c r="T363" s="53"/>
      <c r="U363" s="56"/>
      <c r="V363" s="53"/>
      <c r="W363" s="56"/>
      <c r="X363" s="53"/>
    </row>
    <row r="364" spans="1:24 16329:16330" ht="39" customHeight="1" x14ac:dyDescent="0.2">
      <c r="A364" s="44" t="s">
        <v>948</v>
      </c>
      <c r="B364" s="44" t="s">
        <v>949</v>
      </c>
      <c r="C364" s="44" t="s">
        <v>52</v>
      </c>
      <c r="D364" s="45" t="s">
        <v>950</v>
      </c>
      <c r="E364" s="44" t="s">
        <v>44</v>
      </c>
      <c r="F364" s="46">
        <v>1</v>
      </c>
      <c r="G364" s="47">
        <v>175.88</v>
      </c>
      <c r="H364" s="47">
        <f t="shared" si="203"/>
        <v>212.25</v>
      </c>
      <c r="I364" s="47">
        <f t="shared" si="204"/>
        <v>212.25</v>
      </c>
      <c r="J364" s="48">
        <f t="shared" si="186"/>
        <v>3.3113685201978502E-4</v>
      </c>
      <c r="K364" s="49">
        <f t="shared" si="205"/>
        <v>0</v>
      </c>
      <c r="L364" s="47">
        <f t="shared" si="206"/>
        <v>0</v>
      </c>
      <c r="M364" s="50">
        <f t="shared" si="207"/>
        <v>0</v>
      </c>
      <c r="N364" s="49">
        <f t="shared" si="208"/>
        <v>1</v>
      </c>
      <c r="O364" s="47">
        <f t="shared" si="209"/>
        <v>212.25</v>
      </c>
      <c r="P364" s="50">
        <f t="shared" si="210"/>
        <v>1</v>
      </c>
      <c r="Q364" s="48"/>
      <c r="R364" s="56"/>
      <c r="S364" s="56"/>
      <c r="T364" s="53"/>
      <c r="U364" s="56"/>
      <c r="V364" s="53"/>
      <c r="W364" s="56"/>
      <c r="X364" s="53"/>
    </row>
    <row r="365" spans="1:24 16329:16330" ht="51.75" customHeight="1" x14ac:dyDescent="0.2">
      <c r="A365" s="44" t="s">
        <v>951</v>
      </c>
      <c r="B365" s="44" t="s">
        <v>952</v>
      </c>
      <c r="C365" s="44" t="s">
        <v>52</v>
      </c>
      <c r="D365" s="45" t="s">
        <v>953</v>
      </c>
      <c r="E365" s="44" t="s">
        <v>179</v>
      </c>
      <c r="F365" s="46">
        <v>3</v>
      </c>
      <c r="G365" s="47">
        <v>1026.28</v>
      </c>
      <c r="H365" s="47">
        <f t="shared" si="203"/>
        <v>1238.51</v>
      </c>
      <c r="I365" s="47">
        <f t="shared" si="204"/>
        <v>3715.53</v>
      </c>
      <c r="J365" s="48">
        <f t="shared" si="186"/>
        <v>5.7966968564667695E-3</v>
      </c>
      <c r="K365" s="49">
        <f t="shared" si="205"/>
        <v>0</v>
      </c>
      <c r="L365" s="47">
        <f t="shared" si="206"/>
        <v>0</v>
      </c>
      <c r="M365" s="50">
        <f t="shared" si="207"/>
        <v>0</v>
      </c>
      <c r="N365" s="49">
        <f t="shared" si="208"/>
        <v>3</v>
      </c>
      <c r="O365" s="47">
        <f t="shared" si="209"/>
        <v>3715.53</v>
      </c>
      <c r="P365" s="50">
        <f t="shared" si="210"/>
        <v>1</v>
      </c>
      <c r="Q365" s="48"/>
      <c r="R365" s="56"/>
      <c r="S365" s="56"/>
      <c r="T365" s="53"/>
      <c r="U365" s="56"/>
      <c r="V365" s="53"/>
      <c r="W365" s="56"/>
      <c r="X365" s="53"/>
    </row>
    <row r="366" spans="1:24 16329:16330" ht="39" customHeight="1" x14ac:dyDescent="0.2">
      <c r="A366" s="44" t="s">
        <v>954</v>
      </c>
      <c r="B366" s="44" t="s">
        <v>955</v>
      </c>
      <c r="C366" s="44" t="s">
        <v>65</v>
      </c>
      <c r="D366" s="45" t="s">
        <v>956</v>
      </c>
      <c r="E366" s="44" t="s">
        <v>44</v>
      </c>
      <c r="F366" s="46">
        <v>10</v>
      </c>
      <c r="G366" s="47">
        <v>29.36</v>
      </c>
      <c r="H366" s="47">
        <f t="shared" si="203"/>
        <v>35.43</v>
      </c>
      <c r="I366" s="47">
        <f t="shared" si="204"/>
        <v>354.3</v>
      </c>
      <c r="J366" s="48">
        <f t="shared" si="186"/>
        <v>5.5275282294751395E-4</v>
      </c>
      <c r="K366" s="49">
        <f t="shared" si="205"/>
        <v>0</v>
      </c>
      <c r="L366" s="47">
        <f t="shared" si="206"/>
        <v>0</v>
      </c>
      <c r="M366" s="50">
        <f t="shared" si="207"/>
        <v>0</v>
      </c>
      <c r="N366" s="49">
        <f t="shared" si="208"/>
        <v>10</v>
      </c>
      <c r="O366" s="47">
        <f t="shared" si="209"/>
        <v>354.3</v>
      </c>
      <c r="P366" s="50">
        <f t="shared" si="210"/>
        <v>1</v>
      </c>
      <c r="Q366" s="48"/>
      <c r="R366" s="56"/>
      <c r="S366" s="56"/>
      <c r="T366" s="53"/>
      <c r="U366" s="56"/>
      <c r="V366" s="53"/>
      <c r="W366" s="56"/>
      <c r="X366" s="53"/>
    </row>
    <row r="367" spans="1:24 16329:16330" ht="51.75" customHeight="1" x14ac:dyDescent="0.2">
      <c r="A367" s="44" t="s">
        <v>957</v>
      </c>
      <c r="B367" s="44" t="s">
        <v>958</v>
      </c>
      <c r="C367" s="44" t="s">
        <v>65</v>
      </c>
      <c r="D367" s="45" t="s">
        <v>959</v>
      </c>
      <c r="E367" s="44" t="s">
        <v>44</v>
      </c>
      <c r="F367" s="46">
        <v>1</v>
      </c>
      <c r="G367" s="47">
        <v>54.66</v>
      </c>
      <c r="H367" s="47">
        <f t="shared" si="203"/>
        <v>65.959999999999994</v>
      </c>
      <c r="I367" s="47">
        <f t="shared" si="204"/>
        <v>65.959999999999994</v>
      </c>
      <c r="J367" s="48">
        <f t="shared" si="186"/>
        <v>1.029059446842168E-4</v>
      </c>
      <c r="K367" s="49">
        <f t="shared" si="205"/>
        <v>0</v>
      </c>
      <c r="L367" s="47">
        <f t="shared" si="206"/>
        <v>0</v>
      </c>
      <c r="M367" s="50">
        <f t="shared" si="207"/>
        <v>0</v>
      </c>
      <c r="N367" s="49">
        <f t="shared" si="208"/>
        <v>1</v>
      </c>
      <c r="O367" s="47">
        <f t="shared" si="209"/>
        <v>65.959999999999994</v>
      </c>
      <c r="P367" s="50">
        <f t="shared" si="210"/>
        <v>1</v>
      </c>
      <c r="Q367" s="48"/>
      <c r="R367" s="56"/>
      <c r="S367" s="56"/>
      <c r="T367" s="53"/>
      <c r="U367" s="56"/>
      <c r="V367" s="53"/>
      <c r="W367" s="56"/>
      <c r="X367" s="53"/>
    </row>
    <row r="368" spans="1:24 16329:16330" ht="39" customHeight="1" x14ac:dyDescent="0.2">
      <c r="A368" s="44" t="s">
        <v>960</v>
      </c>
      <c r="B368" s="44" t="s">
        <v>961</v>
      </c>
      <c r="C368" s="44" t="s">
        <v>65</v>
      </c>
      <c r="D368" s="45" t="s">
        <v>962</v>
      </c>
      <c r="E368" s="44" t="s">
        <v>44</v>
      </c>
      <c r="F368" s="46">
        <v>2</v>
      </c>
      <c r="G368" s="47">
        <v>26.83</v>
      </c>
      <c r="H368" s="47">
        <f t="shared" si="203"/>
        <v>32.369999999999997</v>
      </c>
      <c r="I368" s="47">
        <f t="shared" si="204"/>
        <v>64.739999999999995</v>
      </c>
      <c r="J368" s="48">
        <f t="shared" si="186"/>
        <v>1.0100259034045173E-4</v>
      </c>
      <c r="K368" s="49">
        <f t="shared" si="205"/>
        <v>0</v>
      </c>
      <c r="L368" s="47">
        <f t="shared" si="206"/>
        <v>0</v>
      </c>
      <c r="M368" s="50">
        <f t="shared" si="207"/>
        <v>0</v>
      </c>
      <c r="N368" s="49">
        <f t="shared" si="208"/>
        <v>2</v>
      </c>
      <c r="O368" s="47">
        <f t="shared" si="209"/>
        <v>64.739999999999995</v>
      </c>
      <c r="P368" s="50">
        <f t="shared" si="210"/>
        <v>1</v>
      </c>
      <c r="Q368" s="48"/>
      <c r="R368" s="56"/>
      <c r="S368" s="56"/>
      <c r="T368" s="53"/>
      <c r="U368" s="56"/>
      <c r="V368" s="53"/>
      <c r="W368" s="56"/>
      <c r="X368" s="53"/>
    </row>
    <row r="369" spans="1:24 16329:16330" ht="25.5" customHeight="1" x14ac:dyDescent="0.2">
      <c r="A369" s="44" t="s">
        <v>963</v>
      </c>
      <c r="B369" s="44" t="s">
        <v>964</v>
      </c>
      <c r="C369" s="44" t="s">
        <v>52</v>
      </c>
      <c r="D369" s="45" t="s">
        <v>965</v>
      </c>
      <c r="E369" s="44" t="s">
        <v>67</v>
      </c>
      <c r="F369" s="46">
        <v>18</v>
      </c>
      <c r="G369" s="47">
        <v>41.27</v>
      </c>
      <c r="H369" s="47">
        <f t="shared" si="203"/>
        <v>49.8</v>
      </c>
      <c r="I369" s="47">
        <f t="shared" si="204"/>
        <v>896.4</v>
      </c>
      <c r="J369" s="48">
        <f t="shared" si="186"/>
        <v>1.3984974047139471E-3</v>
      </c>
      <c r="K369" s="49">
        <f t="shared" si="205"/>
        <v>0</v>
      </c>
      <c r="L369" s="47">
        <f t="shared" si="206"/>
        <v>0</v>
      </c>
      <c r="M369" s="50">
        <f t="shared" si="207"/>
        <v>0</v>
      </c>
      <c r="N369" s="49">
        <f t="shared" si="208"/>
        <v>18</v>
      </c>
      <c r="O369" s="47">
        <f t="shared" si="209"/>
        <v>896.4</v>
      </c>
      <c r="P369" s="50">
        <f t="shared" si="210"/>
        <v>1</v>
      </c>
      <c r="Q369" s="48"/>
      <c r="R369" s="56"/>
      <c r="S369" s="56"/>
      <c r="T369" s="53"/>
      <c r="U369" s="56"/>
      <c r="V369" s="53"/>
      <c r="W369" s="56"/>
      <c r="X369" s="53"/>
    </row>
    <row r="370" spans="1:24 16329:16330" s="43" customFormat="1" ht="24" customHeight="1" x14ac:dyDescent="0.2">
      <c r="A370" s="59" t="s">
        <v>966</v>
      </c>
      <c r="B370" s="59"/>
      <c r="C370" s="59"/>
      <c r="D370" s="60" t="s">
        <v>967</v>
      </c>
      <c r="E370" s="61"/>
      <c r="F370" s="62"/>
      <c r="G370" s="63"/>
      <c r="H370" s="63"/>
      <c r="I370" s="66">
        <v>3296.51</v>
      </c>
      <c r="J370" s="65">
        <f t="shared" si="186"/>
        <v>5.1429726457090296E-3</v>
      </c>
      <c r="K370" s="65"/>
      <c r="L370" s="66">
        <f>SUM(L371:L378)</f>
        <v>0</v>
      </c>
      <c r="M370" s="65"/>
      <c r="N370" s="65"/>
      <c r="O370" s="66">
        <f>SUM(O371:O378)</f>
        <v>3296.51</v>
      </c>
      <c r="P370" s="65"/>
      <c r="Q370" s="65"/>
      <c r="R370" s="69"/>
      <c r="S370" s="69"/>
      <c r="T370" s="64"/>
      <c r="U370" s="69"/>
      <c r="V370" s="64"/>
      <c r="W370" s="69"/>
      <c r="X370" s="64"/>
      <c r="XDA370"/>
      <c r="XDB370"/>
    </row>
    <row r="371" spans="1:24 16329:16330" ht="39" customHeight="1" x14ac:dyDescent="0.2">
      <c r="A371" s="44" t="s">
        <v>968</v>
      </c>
      <c r="B371" s="44" t="s">
        <v>969</v>
      </c>
      <c r="C371" s="44" t="s">
        <v>65</v>
      </c>
      <c r="D371" s="45" t="s">
        <v>970</v>
      </c>
      <c r="E371" s="44" t="s">
        <v>67</v>
      </c>
      <c r="F371" s="46">
        <v>36</v>
      </c>
      <c r="G371" s="47">
        <v>14.07</v>
      </c>
      <c r="H371" s="47">
        <f t="shared" ref="H371:H378" si="211">TRUNC(G371 * (1 + 20.68 / 100), 2)</f>
        <v>16.97</v>
      </c>
      <c r="I371" s="47">
        <f t="shared" ref="I371:I378" si="212">TRUNC(F371 * H371, 2)</f>
        <v>610.91999999999996</v>
      </c>
      <c r="J371" s="48">
        <f t="shared" si="186"/>
        <v>9.5311248827291894E-4</v>
      </c>
      <c r="K371" s="49">
        <f t="shared" ref="K371:K378" si="213">Q371+S371+U371+W371</f>
        <v>0</v>
      </c>
      <c r="L371" s="47">
        <f t="shared" ref="L371:L378" si="214">TRUNC(K371*H371,2)</f>
        <v>0</v>
      </c>
      <c r="M371" s="50">
        <f t="shared" ref="M371:M378" si="215">K371/F371</f>
        <v>0</v>
      </c>
      <c r="N371" s="49">
        <f t="shared" ref="N371:N378" si="216">F371-K371</f>
        <v>36</v>
      </c>
      <c r="O371" s="47">
        <f t="shared" ref="O371:O378" si="217">TRUNC(N371*H371,2)</f>
        <v>610.91999999999996</v>
      </c>
      <c r="P371" s="50">
        <f t="shared" ref="P371:P378" si="218">N371/F371</f>
        <v>1</v>
      </c>
      <c r="Q371" s="48"/>
      <c r="R371" s="56"/>
      <c r="S371" s="56"/>
      <c r="T371" s="53"/>
      <c r="U371" s="56"/>
      <c r="V371" s="53"/>
      <c r="W371" s="56"/>
      <c r="X371" s="53"/>
    </row>
    <row r="372" spans="1:24 16329:16330" ht="39" customHeight="1" x14ac:dyDescent="0.2">
      <c r="A372" s="44" t="s">
        <v>971</v>
      </c>
      <c r="B372" s="44" t="s">
        <v>972</v>
      </c>
      <c r="C372" s="44" t="s">
        <v>65</v>
      </c>
      <c r="D372" s="45" t="s">
        <v>973</v>
      </c>
      <c r="E372" s="44" t="s">
        <v>44</v>
      </c>
      <c r="F372" s="46">
        <v>32</v>
      </c>
      <c r="G372" s="47">
        <v>5.85</v>
      </c>
      <c r="H372" s="47">
        <f t="shared" si="211"/>
        <v>7.05</v>
      </c>
      <c r="I372" s="47">
        <f t="shared" si="212"/>
        <v>225.6</v>
      </c>
      <c r="J372" s="48">
        <f t="shared" si="186"/>
        <v>3.5196454094541104E-4</v>
      </c>
      <c r="K372" s="49">
        <f t="shared" si="213"/>
        <v>0</v>
      </c>
      <c r="L372" s="47">
        <f t="shared" si="214"/>
        <v>0</v>
      </c>
      <c r="M372" s="50">
        <f t="shared" si="215"/>
        <v>0</v>
      </c>
      <c r="N372" s="49">
        <f t="shared" si="216"/>
        <v>32</v>
      </c>
      <c r="O372" s="47">
        <f t="shared" si="217"/>
        <v>225.6</v>
      </c>
      <c r="P372" s="50">
        <f t="shared" si="218"/>
        <v>1</v>
      </c>
      <c r="Q372" s="48"/>
      <c r="R372" s="56"/>
      <c r="S372" s="56"/>
      <c r="T372" s="53"/>
      <c r="U372" s="56"/>
      <c r="V372" s="53"/>
      <c r="W372" s="56"/>
      <c r="X372" s="53"/>
    </row>
    <row r="373" spans="1:24 16329:16330" ht="25.5" customHeight="1" x14ac:dyDescent="0.2">
      <c r="A373" s="44" t="s">
        <v>974</v>
      </c>
      <c r="B373" s="44" t="s">
        <v>975</v>
      </c>
      <c r="C373" s="44" t="s">
        <v>57</v>
      </c>
      <c r="D373" s="45" t="s">
        <v>976</v>
      </c>
      <c r="E373" s="44" t="s">
        <v>59</v>
      </c>
      <c r="F373" s="46">
        <v>18</v>
      </c>
      <c r="G373" s="47">
        <v>6.24</v>
      </c>
      <c r="H373" s="47">
        <f t="shared" si="211"/>
        <v>7.53</v>
      </c>
      <c r="I373" s="47">
        <f t="shared" si="212"/>
        <v>135.54</v>
      </c>
      <c r="J373" s="48">
        <f t="shared" si="186"/>
        <v>2.1145954733927755E-4</v>
      </c>
      <c r="K373" s="49">
        <f t="shared" si="213"/>
        <v>0</v>
      </c>
      <c r="L373" s="47">
        <f t="shared" si="214"/>
        <v>0</v>
      </c>
      <c r="M373" s="50">
        <f t="shared" si="215"/>
        <v>0</v>
      </c>
      <c r="N373" s="49">
        <f t="shared" si="216"/>
        <v>18</v>
      </c>
      <c r="O373" s="47">
        <f t="shared" si="217"/>
        <v>135.54</v>
      </c>
      <c r="P373" s="50">
        <f t="shared" si="218"/>
        <v>1</v>
      </c>
      <c r="Q373" s="48"/>
      <c r="R373" s="56"/>
      <c r="S373" s="56"/>
      <c r="T373" s="53"/>
      <c r="U373" s="56"/>
      <c r="V373" s="53"/>
      <c r="W373" s="56"/>
      <c r="X373" s="53"/>
    </row>
    <row r="374" spans="1:24 16329:16330" ht="39" customHeight="1" x14ac:dyDescent="0.2">
      <c r="A374" s="44" t="s">
        <v>977</v>
      </c>
      <c r="B374" s="44" t="s">
        <v>978</v>
      </c>
      <c r="C374" s="44" t="s">
        <v>65</v>
      </c>
      <c r="D374" s="45" t="s">
        <v>979</v>
      </c>
      <c r="E374" s="44" t="s">
        <v>67</v>
      </c>
      <c r="F374" s="46">
        <v>92</v>
      </c>
      <c r="G374" s="47">
        <v>18.149999999999999</v>
      </c>
      <c r="H374" s="47">
        <f t="shared" si="211"/>
        <v>21.9</v>
      </c>
      <c r="I374" s="47">
        <f t="shared" si="212"/>
        <v>2014.8</v>
      </c>
      <c r="J374" s="48">
        <f t="shared" si="186"/>
        <v>3.1433428949326869E-3</v>
      </c>
      <c r="K374" s="49">
        <f t="shared" si="213"/>
        <v>0</v>
      </c>
      <c r="L374" s="47">
        <f t="shared" si="214"/>
        <v>0</v>
      </c>
      <c r="M374" s="50">
        <f t="shared" si="215"/>
        <v>0</v>
      </c>
      <c r="N374" s="49">
        <f t="shared" si="216"/>
        <v>92</v>
      </c>
      <c r="O374" s="47">
        <f t="shared" si="217"/>
        <v>2014.8</v>
      </c>
      <c r="P374" s="50">
        <f t="shared" si="218"/>
        <v>1</v>
      </c>
      <c r="Q374" s="48"/>
      <c r="R374" s="56"/>
      <c r="S374" s="56"/>
      <c r="T374" s="53"/>
      <c r="U374" s="56"/>
      <c r="V374" s="53"/>
      <c r="W374" s="56"/>
      <c r="X374" s="53"/>
    </row>
    <row r="375" spans="1:24 16329:16330" ht="39" customHeight="1" x14ac:dyDescent="0.2">
      <c r="A375" s="44" t="s">
        <v>980</v>
      </c>
      <c r="B375" s="44" t="s">
        <v>981</v>
      </c>
      <c r="C375" s="44" t="s">
        <v>65</v>
      </c>
      <c r="D375" s="45" t="s">
        <v>982</v>
      </c>
      <c r="E375" s="44" t="s">
        <v>44</v>
      </c>
      <c r="F375" s="46">
        <v>9</v>
      </c>
      <c r="G375" s="47">
        <v>10.48</v>
      </c>
      <c r="H375" s="47">
        <f t="shared" si="211"/>
        <v>12.64</v>
      </c>
      <c r="I375" s="47">
        <f t="shared" si="212"/>
        <v>113.76</v>
      </c>
      <c r="J375" s="48">
        <f t="shared" si="186"/>
        <v>1.7747999192353707E-4</v>
      </c>
      <c r="K375" s="49">
        <f t="shared" si="213"/>
        <v>0</v>
      </c>
      <c r="L375" s="47">
        <f t="shared" si="214"/>
        <v>0</v>
      </c>
      <c r="M375" s="50">
        <f t="shared" si="215"/>
        <v>0</v>
      </c>
      <c r="N375" s="49">
        <f t="shared" si="216"/>
        <v>9</v>
      </c>
      <c r="O375" s="47">
        <f t="shared" si="217"/>
        <v>113.76</v>
      </c>
      <c r="P375" s="50">
        <f t="shared" si="218"/>
        <v>1</v>
      </c>
      <c r="Q375" s="48"/>
      <c r="R375" s="56"/>
      <c r="S375" s="56"/>
      <c r="T375" s="53"/>
      <c r="U375" s="56"/>
      <c r="V375" s="53"/>
      <c r="W375" s="56"/>
      <c r="X375" s="53"/>
    </row>
    <row r="376" spans="1:24 16329:16330" ht="39" customHeight="1" x14ac:dyDescent="0.2">
      <c r="A376" s="44" t="s">
        <v>983</v>
      </c>
      <c r="B376" s="44" t="s">
        <v>984</v>
      </c>
      <c r="C376" s="44" t="s">
        <v>65</v>
      </c>
      <c r="D376" s="45" t="s">
        <v>985</v>
      </c>
      <c r="E376" s="44" t="s">
        <v>44</v>
      </c>
      <c r="F376" s="46">
        <v>8</v>
      </c>
      <c r="G376" s="47">
        <v>8.6</v>
      </c>
      <c r="H376" s="47">
        <f t="shared" si="211"/>
        <v>10.37</v>
      </c>
      <c r="I376" s="47">
        <f t="shared" si="212"/>
        <v>82.96</v>
      </c>
      <c r="J376" s="48">
        <f t="shared" si="186"/>
        <v>1.2942809537602526E-4</v>
      </c>
      <c r="K376" s="49">
        <f t="shared" si="213"/>
        <v>0</v>
      </c>
      <c r="L376" s="47">
        <f t="shared" si="214"/>
        <v>0</v>
      </c>
      <c r="M376" s="50">
        <f t="shared" si="215"/>
        <v>0</v>
      </c>
      <c r="N376" s="49">
        <f t="shared" si="216"/>
        <v>8</v>
      </c>
      <c r="O376" s="47">
        <f t="shared" si="217"/>
        <v>82.96</v>
      </c>
      <c r="P376" s="50">
        <f t="shared" si="218"/>
        <v>1</v>
      </c>
      <c r="Q376" s="48"/>
      <c r="R376" s="56"/>
      <c r="S376" s="56"/>
      <c r="T376" s="53"/>
      <c r="U376" s="56"/>
      <c r="V376" s="53"/>
      <c r="W376" s="56"/>
      <c r="X376" s="53"/>
    </row>
    <row r="377" spans="1:24 16329:16330" ht="39" customHeight="1" x14ac:dyDescent="0.2">
      <c r="A377" s="44" t="s">
        <v>986</v>
      </c>
      <c r="B377" s="44" t="s">
        <v>987</v>
      </c>
      <c r="C377" s="44" t="s">
        <v>65</v>
      </c>
      <c r="D377" s="45" t="s">
        <v>988</v>
      </c>
      <c r="E377" s="44" t="s">
        <v>44</v>
      </c>
      <c r="F377" s="46">
        <v>12</v>
      </c>
      <c r="G377" s="47">
        <v>6.17</v>
      </c>
      <c r="H377" s="47">
        <f t="shared" si="211"/>
        <v>7.44</v>
      </c>
      <c r="I377" s="47">
        <f t="shared" si="212"/>
        <v>89.28</v>
      </c>
      <c r="J377" s="48">
        <f t="shared" si="186"/>
        <v>1.3928809492733289E-4</v>
      </c>
      <c r="K377" s="49">
        <f t="shared" si="213"/>
        <v>0</v>
      </c>
      <c r="L377" s="47">
        <f t="shared" si="214"/>
        <v>0</v>
      </c>
      <c r="M377" s="50">
        <f t="shared" si="215"/>
        <v>0</v>
      </c>
      <c r="N377" s="49">
        <f t="shared" si="216"/>
        <v>12</v>
      </c>
      <c r="O377" s="47">
        <f t="shared" si="217"/>
        <v>89.28</v>
      </c>
      <c r="P377" s="50">
        <f t="shared" si="218"/>
        <v>1</v>
      </c>
      <c r="Q377" s="48"/>
      <c r="R377" s="56"/>
      <c r="S377" s="56"/>
      <c r="T377" s="53"/>
      <c r="U377" s="56"/>
      <c r="V377" s="53"/>
      <c r="W377" s="56"/>
      <c r="X377" s="53"/>
    </row>
    <row r="378" spans="1:24 16329:16330" ht="25.5" customHeight="1" x14ac:dyDescent="0.2">
      <c r="A378" s="44" t="s">
        <v>989</v>
      </c>
      <c r="B378" s="44" t="s">
        <v>990</v>
      </c>
      <c r="C378" s="44" t="s">
        <v>57</v>
      </c>
      <c r="D378" s="45" t="s">
        <v>991</v>
      </c>
      <c r="E378" s="44" t="s">
        <v>59</v>
      </c>
      <c r="F378" s="46">
        <v>1</v>
      </c>
      <c r="G378" s="47">
        <v>19.600000000000001</v>
      </c>
      <c r="H378" s="47">
        <f t="shared" si="211"/>
        <v>23.65</v>
      </c>
      <c r="I378" s="47">
        <f t="shared" si="212"/>
        <v>23.65</v>
      </c>
      <c r="J378" s="48">
        <f t="shared" si="186"/>
        <v>3.6896991991839414E-5</v>
      </c>
      <c r="K378" s="49">
        <f t="shared" si="213"/>
        <v>0</v>
      </c>
      <c r="L378" s="47">
        <f t="shared" si="214"/>
        <v>0</v>
      </c>
      <c r="M378" s="50">
        <f t="shared" si="215"/>
        <v>0</v>
      </c>
      <c r="N378" s="49">
        <f t="shared" si="216"/>
        <v>1</v>
      </c>
      <c r="O378" s="47">
        <f t="shared" si="217"/>
        <v>23.65</v>
      </c>
      <c r="P378" s="50">
        <f t="shared" si="218"/>
        <v>1</v>
      </c>
      <c r="Q378" s="48"/>
      <c r="R378" s="56"/>
      <c r="S378" s="56"/>
      <c r="T378" s="53"/>
      <c r="U378" s="56"/>
      <c r="V378" s="53"/>
      <c r="W378" s="56"/>
      <c r="X378" s="53"/>
    </row>
    <row r="379" spans="1:24 16329:16330" s="43" customFormat="1" ht="24" customHeight="1" x14ac:dyDescent="0.2">
      <c r="A379" s="34" t="s">
        <v>89</v>
      </c>
      <c r="B379" s="34"/>
      <c r="C379" s="34"/>
      <c r="D379" s="35" t="s">
        <v>992</v>
      </c>
      <c r="E379" s="36"/>
      <c r="F379" s="37"/>
      <c r="G379" s="58"/>
      <c r="H379" s="58"/>
      <c r="I379" s="40">
        <v>9489.26</v>
      </c>
      <c r="J379" s="39">
        <f t="shared" ref="J379:J442" si="219">I379 / 640973.66</f>
        <v>1.4804446098455902E-2</v>
      </c>
      <c r="K379" s="39"/>
      <c r="L379" s="40">
        <f>SUM(L380:L387)</f>
        <v>0</v>
      </c>
      <c r="M379" s="39"/>
      <c r="N379" s="39"/>
      <c r="O379" s="40">
        <f>SUM(O380:O387)</f>
        <v>9489.2599999999984</v>
      </c>
      <c r="P379" s="39"/>
      <c r="Q379" s="39"/>
      <c r="R379" s="90"/>
      <c r="S379" s="90"/>
      <c r="T379" s="42"/>
      <c r="U379" s="90"/>
      <c r="V379" s="42"/>
      <c r="W379" s="90"/>
      <c r="X379" s="42"/>
      <c r="XDA379"/>
      <c r="XDB379"/>
    </row>
    <row r="380" spans="1:24 16329:16330" ht="25.5" customHeight="1" x14ac:dyDescent="0.2">
      <c r="A380" s="44" t="s">
        <v>993</v>
      </c>
      <c r="B380" s="44" t="s">
        <v>373</v>
      </c>
      <c r="C380" s="44" t="s">
        <v>65</v>
      </c>
      <c r="D380" s="45" t="s">
        <v>374</v>
      </c>
      <c r="E380" s="44" t="s">
        <v>54</v>
      </c>
      <c r="F380" s="46">
        <v>32.4</v>
      </c>
      <c r="G380" s="47">
        <v>3.99</v>
      </c>
      <c r="H380" s="47">
        <f t="shared" ref="H380:H387" si="220">TRUNC(G380 * (1 + 20.68 / 100), 2)</f>
        <v>4.8099999999999996</v>
      </c>
      <c r="I380" s="47">
        <f t="shared" ref="I380:I387" si="221">TRUNC(F380 * H380, 2)</f>
        <v>155.84</v>
      </c>
      <c r="J380" s="48">
        <f t="shared" si="219"/>
        <v>2.4313011551831942E-4</v>
      </c>
      <c r="K380" s="49">
        <f t="shared" ref="K380:K387" si="222">Q380+S380+U380+W380</f>
        <v>0</v>
      </c>
      <c r="L380" s="47">
        <f t="shared" ref="L380:L387" si="223">TRUNC(K380*H380,2)</f>
        <v>0</v>
      </c>
      <c r="M380" s="50">
        <f t="shared" ref="M380:M387" si="224">K380/F380</f>
        <v>0</v>
      </c>
      <c r="N380" s="49">
        <f t="shared" ref="N380:N387" si="225">F380-K380</f>
        <v>32.4</v>
      </c>
      <c r="O380" s="47">
        <f t="shared" ref="O380:O387" si="226">TRUNC(N380*H380,2)</f>
        <v>155.84</v>
      </c>
      <c r="P380" s="50">
        <f t="shared" ref="P380:P387" si="227">N380/F380</f>
        <v>1</v>
      </c>
      <c r="Q380" s="48"/>
      <c r="R380" s="56"/>
      <c r="S380" s="56"/>
      <c r="T380" s="53"/>
      <c r="U380" s="56"/>
      <c r="V380" s="53"/>
      <c r="W380" s="56"/>
      <c r="X380" s="53"/>
    </row>
    <row r="381" spans="1:24 16329:16330" ht="25.5" customHeight="1" x14ac:dyDescent="0.2">
      <c r="A381" s="44" t="s">
        <v>994</v>
      </c>
      <c r="B381" s="44" t="s">
        <v>376</v>
      </c>
      <c r="C381" s="44" t="s">
        <v>65</v>
      </c>
      <c r="D381" s="45" t="s">
        <v>377</v>
      </c>
      <c r="E381" s="44" t="s">
        <v>54</v>
      </c>
      <c r="F381" s="46">
        <v>32.4</v>
      </c>
      <c r="G381" s="47">
        <v>12.16</v>
      </c>
      <c r="H381" s="47">
        <f t="shared" si="220"/>
        <v>14.67</v>
      </c>
      <c r="I381" s="47">
        <f t="shared" si="221"/>
        <v>475.3</v>
      </c>
      <c r="J381" s="48">
        <f t="shared" si="219"/>
        <v>7.4152813081273888E-4</v>
      </c>
      <c r="K381" s="49">
        <f t="shared" si="222"/>
        <v>0</v>
      </c>
      <c r="L381" s="47">
        <f t="shared" si="223"/>
        <v>0</v>
      </c>
      <c r="M381" s="50">
        <f t="shared" si="224"/>
        <v>0</v>
      </c>
      <c r="N381" s="49">
        <f t="shared" si="225"/>
        <v>32.4</v>
      </c>
      <c r="O381" s="47">
        <f t="shared" si="226"/>
        <v>475.3</v>
      </c>
      <c r="P381" s="50">
        <f t="shared" si="227"/>
        <v>1</v>
      </c>
      <c r="Q381" s="48"/>
      <c r="R381" s="56"/>
      <c r="S381" s="56"/>
      <c r="T381" s="53"/>
      <c r="U381" s="56"/>
      <c r="V381" s="53"/>
      <c r="W381" s="56"/>
      <c r="X381" s="53"/>
    </row>
    <row r="382" spans="1:24 16329:16330" ht="25.5" customHeight="1" x14ac:dyDescent="0.2">
      <c r="A382" s="44" t="s">
        <v>995</v>
      </c>
      <c r="B382" s="44" t="s">
        <v>996</v>
      </c>
      <c r="C382" s="44" t="s">
        <v>65</v>
      </c>
      <c r="D382" s="45" t="s">
        <v>997</v>
      </c>
      <c r="E382" s="44" t="s">
        <v>54</v>
      </c>
      <c r="F382" s="46">
        <v>419.66</v>
      </c>
      <c r="G382" s="47">
        <v>3.15</v>
      </c>
      <c r="H382" s="47">
        <f t="shared" si="220"/>
        <v>3.8</v>
      </c>
      <c r="I382" s="47">
        <f t="shared" si="221"/>
        <v>1594.7</v>
      </c>
      <c r="J382" s="48">
        <f t="shared" si="219"/>
        <v>2.4879337475427615E-3</v>
      </c>
      <c r="K382" s="49">
        <f t="shared" si="222"/>
        <v>0</v>
      </c>
      <c r="L382" s="47">
        <f t="shared" si="223"/>
        <v>0</v>
      </c>
      <c r="M382" s="50">
        <f t="shared" si="224"/>
        <v>0</v>
      </c>
      <c r="N382" s="49">
        <f t="shared" si="225"/>
        <v>419.66</v>
      </c>
      <c r="O382" s="47">
        <f t="shared" si="226"/>
        <v>1594.7</v>
      </c>
      <c r="P382" s="50">
        <f t="shared" si="227"/>
        <v>1</v>
      </c>
      <c r="Q382" s="48"/>
      <c r="R382" s="56"/>
      <c r="S382" s="56"/>
      <c r="T382" s="53"/>
      <c r="U382" s="56"/>
      <c r="V382" s="53"/>
      <c r="W382" s="56"/>
      <c r="X382" s="53"/>
    </row>
    <row r="383" spans="1:24 16329:16330" ht="25.5" customHeight="1" x14ac:dyDescent="0.2">
      <c r="A383" s="44" t="s">
        <v>998</v>
      </c>
      <c r="B383" s="44" t="s">
        <v>999</v>
      </c>
      <c r="C383" s="44" t="s">
        <v>65</v>
      </c>
      <c r="D383" s="45" t="s">
        <v>1000</v>
      </c>
      <c r="E383" s="44" t="s">
        <v>54</v>
      </c>
      <c r="F383" s="46">
        <v>419.66</v>
      </c>
      <c r="G383" s="47">
        <v>9.57</v>
      </c>
      <c r="H383" s="47">
        <f t="shared" si="220"/>
        <v>11.54</v>
      </c>
      <c r="I383" s="47">
        <f t="shared" si="221"/>
        <v>4842.87</v>
      </c>
      <c r="J383" s="48">
        <f t="shared" si="219"/>
        <v>7.5554898776963777E-3</v>
      </c>
      <c r="K383" s="49">
        <f t="shared" si="222"/>
        <v>0</v>
      </c>
      <c r="L383" s="47">
        <f t="shared" si="223"/>
        <v>0</v>
      </c>
      <c r="M383" s="50">
        <f t="shared" si="224"/>
        <v>0</v>
      </c>
      <c r="N383" s="49">
        <f t="shared" si="225"/>
        <v>419.66</v>
      </c>
      <c r="O383" s="47">
        <f t="shared" si="226"/>
        <v>4842.87</v>
      </c>
      <c r="P383" s="50">
        <f t="shared" si="227"/>
        <v>1</v>
      </c>
      <c r="Q383" s="48"/>
      <c r="R383" s="56"/>
      <c r="S383" s="56"/>
      <c r="T383" s="53"/>
      <c r="U383" s="56"/>
      <c r="V383" s="53"/>
      <c r="W383" s="56"/>
      <c r="X383" s="53"/>
    </row>
    <row r="384" spans="1:24 16329:16330" ht="39" customHeight="1" x14ac:dyDescent="0.2">
      <c r="A384" s="44" t="s">
        <v>1001</v>
      </c>
      <c r="B384" s="44" t="s">
        <v>1002</v>
      </c>
      <c r="C384" s="44" t="s">
        <v>65</v>
      </c>
      <c r="D384" s="45" t="s">
        <v>1003</v>
      </c>
      <c r="E384" s="44" t="s">
        <v>54</v>
      </c>
      <c r="F384" s="46">
        <v>99.11</v>
      </c>
      <c r="G384" s="47">
        <v>14.54</v>
      </c>
      <c r="H384" s="47">
        <f t="shared" si="220"/>
        <v>17.54</v>
      </c>
      <c r="I384" s="47">
        <f t="shared" si="221"/>
        <v>1738.38</v>
      </c>
      <c r="J384" s="48">
        <f t="shared" si="219"/>
        <v>2.7120927246838816E-3</v>
      </c>
      <c r="K384" s="49">
        <f t="shared" si="222"/>
        <v>0</v>
      </c>
      <c r="L384" s="47">
        <f t="shared" si="223"/>
        <v>0</v>
      </c>
      <c r="M384" s="50">
        <f t="shared" si="224"/>
        <v>0</v>
      </c>
      <c r="N384" s="49">
        <f t="shared" si="225"/>
        <v>99.11</v>
      </c>
      <c r="O384" s="47">
        <f t="shared" si="226"/>
        <v>1738.38</v>
      </c>
      <c r="P384" s="50">
        <f t="shared" si="227"/>
        <v>1</v>
      </c>
      <c r="Q384" s="48"/>
      <c r="R384" s="56"/>
      <c r="S384" s="56"/>
      <c r="T384" s="53"/>
      <c r="U384" s="56"/>
      <c r="V384" s="53"/>
      <c r="W384" s="56"/>
      <c r="X384" s="53"/>
    </row>
    <row r="385" spans="1:24 16329:16330" ht="25.5" customHeight="1" x14ac:dyDescent="0.2">
      <c r="A385" s="44" t="s">
        <v>1004</v>
      </c>
      <c r="B385" s="44" t="s">
        <v>1005</v>
      </c>
      <c r="C385" s="44" t="s">
        <v>65</v>
      </c>
      <c r="D385" s="45" t="s">
        <v>1006</v>
      </c>
      <c r="E385" s="44" t="s">
        <v>54</v>
      </c>
      <c r="F385" s="46">
        <v>14.71</v>
      </c>
      <c r="G385" s="47">
        <v>10.57</v>
      </c>
      <c r="H385" s="47">
        <f t="shared" si="220"/>
        <v>12.75</v>
      </c>
      <c r="I385" s="47">
        <f t="shared" si="221"/>
        <v>187.55</v>
      </c>
      <c r="J385" s="48">
        <f t="shared" si="219"/>
        <v>2.926017271910986E-4</v>
      </c>
      <c r="K385" s="49">
        <f t="shared" si="222"/>
        <v>0</v>
      </c>
      <c r="L385" s="47">
        <f t="shared" si="223"/>
        <v>0</v>
      </c>
      <c r="M385" s="50">
        <f t="shared" si="224"/>
        <v>0</v>
      </c>
      <c r="N385" s="49">
        <f t="shared" si="225"/>
        <v>14.71</v>
      </c>
      <c r="O385" s="47">
        <f t="shared" si="226"/>
        <v>187.55</v>
      </c>
      <c r="P385" s="50">
        <f t="shared" si="227"/>
        <v>1</v>
      </c>
      <c r="Q385" s="48"/>
      <c r="R385" s="56"/>
      <c r="S385" s="56"/>
      <c r="T385" s="53"/>
      <c r="U385" s="56"/>
      <c r="V385" s="53"/>
      <c r="W385" s="56"/>
      <c r="X385" s="53"/>
    </row>
    <row r="386" spans="1:24 16329:16330" ht="25.5" customHeight="1" x14ac:dyDescent="0.2">
      <c r="A386" s="44" t="s">
        <v>1007</v>
      </c>
      <c r="B386" s="44" t="s">
        <v>1008</v>
      </c>
      <c r="C386" s="44" t="s">
        <v>65</v>
      </c>
      <c r="D386" s="45" t="s">
        <v>1009</v>
      </c>
      <c r="E386" s="44" t="s">
        <v>67</v>
      </c>
      <c r="F386" s="46">
        <v>52.92</v>
      </c>
      <c r="G386" s="47">
        <v>3.62</v>
      </c>
      <c r="H386" s="47">
        <f t="shared" si="220"/>
        <v>4.3600000000000003</v>
      </c>
      <c r="I386" s="47">
        <f t="shared" si="221"/>
        <v>230.73</v>
      </c>
      <c r="J386" s="48">
        <f t="shared" si="219"/>
        <v>3.5996798994829206E-4</v>
      </c>
      <c r="K386" s="49">
        <f t="shared" si="222"/>
        <v>0</v>
      </c>
      <c r="L386" s="47">
        <f t="shared" si="223"/>
        <v>0</v>
      </c>
      <c r="M386" s="50">
        <f t="shared" si="224"/>
        <v>0</v>
      </c>
      <c r="N386" s="49">
        <f t="shared" si="225"/>
        <v>52.92</v>
      </c>
      <c r="O386" s="47">
        <f t="shared" si="226"/>
        <v>230.73</v>
      </c>
      <c r="P386" s="50">
        <f t="shared" si="227"/>
        <v>1</v>
      </c>
      <c r="Q386" s="48"/>
      <c r="R386" s="56"/>
      <c r="S386" s="56"/>
      <c r="T386" s="53"/>
      <c r="U386" s="56"/>
      <c r="V386" s="53"/>
      <c r="W386" s="56"/>
      <c r="X386" s="53"/>
    </row>
    <row r="387" spans="1:24 16329:16330" ht="39" customHeight="1" x14ac:dyDescent="0.2">
      <c r="A387" s="44" t="s">
        <v>1010</v>
      </c>
      <c r="B387" s="44" t="s">
        <v>1011</v>
      </c>
      <c r="C387" s="44" t="s">
        <v>65</v>
      </c>
      <c r="D387" s="45" t="s">
        <v>1012</v>
      </c>
      <c r="E387" s="44" t="s">
        <v>54</v>
      </c>
      <c r="F387" s="46">
        <v>5.5</v>
      </c>
      <c r="G387" s="47">
        <v>39.76</v>
      </c>
      <c r="H387" s="47">
        <f t="shared" si="220"/>
        <v>47.98</v>
      </c>
      <c r="I387" s="47">
        <f t="shared" si="221"/>
        <v>263.89</v>
      </c>
      <c r="J387" s="48">
        <f t="shared" si="219"/>
        <v>4.117017850624314E-4</v>
      </c>
      <c r="K387" s="49">
        <f t="shared" si="222"/>
        <v>0</v>
      </c>
      <c r="L387" s="47">
        <f t="shared" si="223"/>
        <v>0</v>
      </c>
      <c r="M387" s="50">
        <f t="shared" si="224"/>
        <v>0</v>
      </c>
      <c r="N387" s="49">
        <f t="shared" si="225"/>
        <v>5.5</v>
      </c>
      <c r="O387" s="47">
        <f t="shared" si="226"/>
        <v>263.89</v>
      </c>
      <c r="P387" s="50">
        <f t="shared" si="227"/>
        <v>1</v>
      </c>
      <c r="Q387" s="48"/>
      <c r="R387" s="56"/>
      <c r="S387" s="56"/>
      <c r="T387" s="53"/>
      <c r="U387" s="56"/>
      <c r="V387" s="53"/>
      <c r="W387" s="56"/>
      <c r="X387" s="53"/>
    </row>
    <row r="388" spans="1:24 16329:16330" s="43" customFormat="1" ht="24" customHeight="1" x14ac:dyDescent="0.2">
      <c r="A388" s="34" t="s">
        <v>1013</v>
      </c>
      <c r="B388" s="34"/>
      <c r="C388" s="34"/>
      <c r="D388" s="35" t="s">
        <v>1014</v>
      </c>
      <c r="E388" s="36"/>
      <c r="F388" s="37"/>
      <c r="G388" s="58"/>
      <c r="H388" s="58"/>
      <c r="I388" s="40">
        <v>3310.64</v>
      </c>
      <c r="J388" s="39">
        <f t="shared" si="219"/>
        <v>5.1650172333134554E-3</v>
      </c>
      <c r="K388" s="39"/>
      <c r="L388" s="40">
        <f>SUM(L389:L391)</f>
        <v>0</v>
      </c>
      <c r="M388" s="39"/>
      <c r="N388" s="39"/>
      <c r="O388" s="40">
        <f>SUM(O389:O391)</f>
        <v>3310.6400000000003</v>
      </c>
      <c r="P388" s="39"/>
      <c r="Q388" s="39"/>
      <c r="R388" s="90"/>
      <c r="S388" s="90"/>
      <c r="T388" s="42"/>
      <c r="U388" s="90"/>
      <c r="V388" s="42"/>
      <c r="W388" s="90"/>
      <c r="X388" s="42"/>
      <c r="XDA388"/>
      <c r="XDB388"/>
    </row>
    <row r="389" spans="1:24 16329:16330" ht="25.5" customHeight="1" x14ac:dyDescent="0.2">
      <c r="A389" s="44" t="s">
        <v>1015</v>
      </c>
      <c r="B389" s="44" t="s">
        <v>1016</v>
      </c>
      <c r="C389" s="44" t="s">
        <v>42</v>
      </c>
      <c r="D389" s="45" t="s">
        <v>1017</v>
      </c>
      <c r="E389" s="44" t="s">
        <v>54</v>
      </c>
      <c r="F389" s="46">
        <v>10.130000000000001</v>
      </c>
      <c r="G389" s="47">
        <v>198.72</v>
      </c>
      <c r="H389" s="47">
        <f>TRUNC(G389 * (1 + 20.68 / 100), 2)</f>
        <v>239.81</v>
      </c>
      <c r="I389" s="47">
        <f>TRUNC(F389 * H389, 2)</f>
        <v>2429.27</v>
      </c>
      <c r="J389" s="48">
        <f t="shared" si="219"/>
        <v>3.7899685300640902E-3</v>
      </c>
      <c r="K389" s="49">
        <f>Q389+S389+U389+W389</f>
        <v>0</v>
      </c>
      <c r="L389" s="47">
        <f>TRUNC(K389*H389,2)</f>
        <v>0</v>
      </c>
      <c r="M389" s="50">
        <f>K389/F389</f>
        <v>0</v>
      </c>
      <c r="N389" s="49">
        <f>F389-K389</f>
        <v>10.130000000000001</v>
      </c>
      <c r="O389" s="47">
        <f>TRUNC(N389*H389,2)</f>
        <v>2429.27</v>
      </c>
      <c r="P389" s="50">
        <f>N389/F389</f>
        <v>1</v>
      </c>
      <c r="Q389" s="48"/>
      <c r="R389" s="56"/>
      <c r="S389" s="56"/>
      <c r="T389" s="53"/>
      <c r="U389" s="56"/>
      <c r="V389" s="53"/>
      <c r="W389" s="56"/>
      <c r="X389" s="53"/>
    </row>
    <row r="390" spans="1:24 16329:16330" ht="51.75" customHeight="1" x14ac:dyDescent="0.2">
      <c r="A390" s="44" t="s">
        <v>1018</v>
      </c>
      <c r="B390" s="44" t="s">
        <v>1019</v>
      </c>
      <c r="C390" s="44" t="s">
        <v>57</v>
      </c>
      <c r="D390" s="45" t="s">
        <v>1020</v>
      </c>
      <c r="E390" s="44" t="s">
        <v>54</v>
      </c>
      <c r="F390" s="46">
        <v>5.93</v>
      </c>
      <c r="G390" s="47">
        <v>108.63</v>
      </c>
      <c r="H390" s="47">
        <f>TRUNC(G390 * (1 + 20.68 / 100), 2)</f>
        <v>131.09</v>
      </c>
      <c r="I390" s="47">
        <f>TRUNC(F390 * H390, 2)</f>
        <v>777.36</v>
      </c>
      <c r="J390" s="48">
        <f t="shared" si="219"/>
        <v>1.2127799448108368E-3</v>
      </c>
      <c r="K390" s="49">
        <f>Q390+S390+U390+W390</f>
        <v>0</v>
      </c>
      <c r="L390" s="47">
        <f>TRUNC(K390*H390,2)</f>
        <v>0</v>
      </c>
      <c r="M390" s="50">
        <f>K390/F390</f>
        <v>0</v>
      </c>
      <c r="N390" s="49">
        <f>F390-K390</f>
        <v>5.93</v>
      </c>
      <c r="O390" s="47">
        <f>TRUNC(N390*H390,2)</f>
        <v>777.36</v>
      </c>
      <c r="P390" s="50">
        <f>N390/F390</f>
        <v>1</v>
      </c>
      <c r="Q390" s="48"/>
      <c r="R390" s="56"/>
      <c r="S390" s="56"/>
      <c r="T390" s="53"/>
      <c r="U390" s="56"/>
      <c r="V390" s="53"/>
      <c r="W390" s="56"/>
      <c r="X390" s="53"/>
    </row>
    <row r="391" spans="1:24 16329:16330" ht="39" customHeight="1" x14ac:dyDescent="0.2">
      <c r="A391" s="44" t="s">
        <v>1021</v>
      </c>
      <c r="B391" s="44" t="s">
        <v>1002</v>
      </c>
      <c r="C391" s="44" t="s">
        <v>65</v>
      </c>
      <c r="D391" s="45" t="s">
        <v>1003</v>
      </c>
      <c r="E391" s="44" t="s">
        <v>54</v>
      </c>
      <c r="F391" s="46">
        <v>5.93</v>
      </c>
      <c r="G391" s="47">
        <v>14.54</v>
      </c>
      <c r="H391" s="47">
        <f>TRUNC(G391 * (1 + 20.68 / 100), 2)</f>
        <v>17.54</v>
      </c>
      <c r="I391" s="47">
        <f>TRUNC(F391 * H391, 2)</f>
        <v>104.01</v>
      </c>
      <c r="J391" s="48">
        <f t="shared" si="219"/>
        <v>1.6226875843852929E-4</v>
      </c>
      <c r="K391" s="49">
        <f>Q391+S391+U391+W391</f>
        <v>0</v>
      </c>
      <c r="L391" s="47">
        <f>TRUNC(K391*H391,2)</f>
        <v>0</v>
      </c>
      <c r="M391" s="50">
        <f>K391/F391</f>
        <v>0</v>
      </c>
      <c r="N391" s="49">
        <f>F391-K391</f>
        <v>5.93</v>
      </c>
      <c r="O391" s="47">
        <f>TRUNC(N391*H391,2)</f>
        <v>104.01</v>
      </c>
      <c r="P391" s="50">
        <f>N391/F391</f>
        <v>1</v>
      </c>
      <c r="Q391" s="48"/>
      <c r="R391" s="56"/>
      <c r="S391" s="56"/>
      <c r="T391" s="53"/>
      <c r="U391" s="56"/>
      <c r="V391" s="53"/>
      <c r="W391" s="56"/>
      <c r="X391" s="53"/>
    </row>
    <row r="392" spans="1:24 16329:16330" s="43" customFormat="1" ht="24" customHeight="1" x14ac:dyDescent="0.2">
      <c r="A392" s="34" t="s">
        <v>1022</v>
      </c>
      <c r="B392" s="34"/>
      <c r="C392" s="34"/>
      <c r="D392" s="35" t="s">
        <v>1023</v>
      </c>
      <c r="E392" s="36"/>
      <c r="F392" s="37"/>
      <c r="G392" s="58"/>
      <c r="H392" s="58"/>
      <c r="I392" s="40">
        <v>8416.17</v>
      </c>
      <c r="J392" s="39">
        <f t="shared" si="219"/>
        <v>1.3130289940463388E-2</v>
      </c>
      <c r="K392" s="39"/>
      <c r="L392" s="40">
        <f>SUM(L393:L399)</f>
        <v>0</v>
      </c>
      <c r="M392" s="39"/>
      <c r="N392" s="39"/>
      <c r="O392" s="40">
        <f>SUM(O393:O399)</f>
        <v>8416.17</v>
      </c>
      <c r="P392" s="39"/>
      <c r="Q392" s="39"/>
      <c r="R392" s="90"/>
      <c r="S392" s="90"/>
      <c r="T392" s="42"/>
      <c r="U392" s="90"/>
      <c r="V392" s="42"/>
      <c r="W392" s="90"/>
      <c r="X392" s="42"/>
      <c r="XDA392"/>
      <c r="XDB392"/>
    </row>
    <row r="393" spans="1:24 16329:16330" ht="51.75" customHeight="1" x14ac:dyDescent="0.2">
      <c r="A393" s="44" t="s">
        <v>1024</v>
      </c>
      <c r="B393" s="44" t="s">
        <v>1025</v>
      </c>
      <c r="C393" s="44" t="s">
        <v>52</v>
      </c>
      <c r="D393" s="45" t="s">
        <v>1026</v>
      </c>
      <c r="E393" s="44" t="s">
        <v>179</v>
      </c>
      <c r="F393" s="46">
        <v>1</v>
      </c>
      <c r="G393" s="47">
        <v>1243.0899999999999</v>
      </c>
      <c r="H393" s="47">
        <f t="shared" ref="H393:H399" si="228">TRUNC(G393 * (1 + 20.68 / 100), 2)</f>
        <v>1500.16</v>
      </c>
      <c r="I393" s="47">
        <f t="shared" ref="I393:I399" si="229">TRUNC(F393 * H393, 2)</f>
        <v>1500.16</v>
      </c>
      <c r="J393" s="48">
        <f t="shared" si="219"/>
        <v>2.340439387166081E-3</v>
      </c>
      <c r="K393" s="49">
        <f t="shared" ref="K393:K399" si="230">Q393+S393+U393+W393</f>
        <v>0</v>
      </c>
      <c r="L393" s="47">
        <f t="shared" ref="L393:L399" si="231">TRUNC(K393*H393,2)</f>
        <v>0</v>
      </c>
      <c r="M393" s="50">
        <f t="shared" ref="M393:M399" si="232">K393/F393</f>
        <v>0</v>
      </c>
      <c r="N393" s="49">
        <f t="shared" ref="N393:N399" si="233">F393-K393</f>
        <v>1</v>
      </c>
      <c r="O393" s="47">
        <f t="shared" ref="O393:O399" si="234">TRUNC(N393*H393,2)</f>
        <v>1500.16</v>
      </c>
      <c r="P393" s="50">
        <f t="shared" ref="P393:P399" si="235">N393/F393</f>
        <v>1</v>
      </c>
      <c r="Q393" s="48"/>
      <c r="R393" s="56"/>
      <c r="S393" s="56"/>
      <c r="T393" s="53"/>
      <c r="U393" s="56"/>
      <c r="V393" s="53"/>
      <c r="W393" s="56"/>
      <c r="X393" s="53"/>
    </row>
    <row r="394" spans="1:24 16329:16330" ht="25.5" customHeight="1" x14ac:dyDescent="0.2">
      <c r="A394" s="44" t="s">
        <v>1027</v>
      </c>
      <c r="B394" s="44" t="s">
        <v>1028</v>
      </c>
      <c r="C394" s="44" t="s">
        <v>57</v>
      </c>
      <c r="D394" s="45" t="s">
        <v>1029</v>
      </c>
      <c r="E394" s="44" t="s">
        <v>54</v>
      </c>
      <c r="F394" s="46">
        <v>5.8</v>
      </c>
      <c r="G394" s="47">
        <v>21.79</v>
      </c>
      <c r="H394" s="47">
        <f t="shared" si="228"/>
        <v>26.29</v>
      </c>
      <c r="I394" s="47">
        <f t="shared" si="229"/>
        <v>152.47999999999999</v>
      </c>
      <c r="J394" s="48">
        <f t="shared" si="219"/>
        <v>2.3788809044040902E-4</v>
      </c>
      <c r="K394" s="49">
        <f t="shared" si="230"/>
        <v>0</v>
      </c>
      <c r="L394" s="47">
        <f t="shared" si="231"/>
        <v>0</v>
      </c>
      <c r="M394" s="50">
        <f t="shared" si="232"/>
        <v>0</v>
      </c>
      <c r="N394" s="49">
        <f t="shared" si="233"/>
        <v>5.8</v>
      </c>
      <c r="O394" s="47">
        <f t="shared" si="234"/>
        <v>152.47999999999999</v>
      </c>
      <c r="P394" s="50">
        <f t="shared" si="235"/>
        <v>1</v>
      </c>
      <c r="Q394" s="48"/>
      <c r="R394" s="56"/>
      <c r="S394" s="56"/>
      <c r="T394" s="53"/>
      <c r="U394" s="56"/>
      <c r="V394" s="53"/>
      <c r="W394" s="56"/>
      <c r="X394" s="53"/>
    </row>
    <row r="395" spans="1:24 16329:16330" ht="25.5" customHeight="1" x14ac:dyDescent="0.2">
      <c r="A395" s="44" t="s">
        <v>1030</v>
      </c>
      <c r="B395" s="44" t="s">
        <v>1031</v>
      </c>
      <c r="C395" s="44" t="s">
        <v>57</v>
      </c>
      <c r="D395" s="45" t="s">
        <v>1032</v>
      </c>
      <c r="E395" s="44" t="s">
        <v>83</v>
      </c>
      <c r="F395" s="46">
        <v>10.49</v>
      </c>
      <c r="G395" s="47">
        <v>90.28</v>
      </c>
      <c r="H395" s="47">
        <f t="shared" si="228"/>
        <v>108.94</v>
      </c>
      <c r="I395" s="47">
        <f t="shared" si="229"/>
        <v>1142.78</v>
      </c>
      <c r="J395" s="48">
        <f t="shared" si="219"/>
        <v>1.7828813745638158E-3</v>
      </c>
      <c r="K395" s="49">
        <f t="shared" si="230"/>
        <v>0</v>
      </c>
      <c r="L395" s="47">
        <f t="shared" si="231"/>
        <v>0</v>
      </c>
      <c r="M395" s="50">
        <f t="shared" si="232"/>
        <v>0</v>
      </c>
      <c r="N395" s="49">
        <f t="shared" si="233"/>
        <v>10.49</v>
      </c>
      <c r="O395" s="47">
        <f t="shared" si="234"/>
        <v>1142.78</v>
      </c>
      <c r="P395" s="50">
        <f t="shared" si="235"/>
        <v>1</v>
      </c>
      <c r="Q395" s="48"/>
      <c r="R395" s="56"/>
      <c r="S395" s="56"/>
      <c r="T395" s="53"/>
      <c r="U395" s="56"/>
      <c r="V395" s="53"/>
      <c r="W395" s="56"/>
      <c r="X395" s="53"/>
    </row>
    <row r="396" spans="1:24 16329:16330" ht="51.75" customHeight="1" x14ac:dyDescent="0.2">
      <c r="A396" s="44" t="s">
        <v>1033</v>
      </c>
      <c r="B396" s="44" t="s">
        <v>1034</v>
      </c>
      <c r="C396" s="44" t="s">
        <v>52</v>
      </c>
      <c r="D396" s="45" t="s">
        <v>1035</v>
      </c>
      <c r="E396" s="44" t="s">
        <v>179</v>
      </c>
      <c r="F396" s="46">
        <v>1</v>
      </c>
      <c r="G396" s="47">
        <v>2933.16</v>
      </c>
      <c r="H396" s="47">
        <f t="shared" si="228"/>
        <v>3539.73</v>
      </c>
      <c r="I396" s="47">
        <f t="shared" si="229"/>
        <v>3539.73</v>
      </c>
      <c r="J396" s="48">
        <f t="shared" si="219"/>
        <v>5.5224266157832443E-3</v>
      </c>
      <c r="K396" s="49">
        <f t="shared" si="230"/>
        <v>0</v>
      </c>
      <c r="L396" s="47">
        <f t="shared" si="231"/>
        <v>0</v>
      </c>
      <c r="M396" s="50">
        <f t="shared" si="232"/>
        <v>0</v>
      </c>
      <c r="N396" s="49">
        <f t="shared" si="233"/>
        <v>1</v>
      </c>
      <c r="O396" s="47">
        <f t="shared" si="234"/>
        <v>3539.73</v>
      </c>
      <c r="P396" s="50">
        <f t="shared" si="235"/>
        <v>1</v>
      </c>
      <c r="Q396" s="48"/>
      <c r="R396" s="56"/>
      <c r="S396" s="56"/>
      <c r="T396" s="53"/>
      <c r="U396" s="56"/>
      <c r="V396" s="53"/>
      <c r="W396" s="56"/>
      <c r="X396" s="53"/>
    </row>
    <row r="397" spans="1:24 16329:16330" ht="24" customHeight="1" x14ac:dyDescent="0.2">
      <c r="A397" s="44" t="s">
        <v>1036</v>
      </c>
      <c r="B397" s="44" t="s">
        <v>1037</v>
      </c>
      <c r="C397" s="44" t="s">
        <v>57</v>
      </c>
      <c r="D397" s="45" t="s">
        <v>1038</v>
      </c>
      <c r="E397" s="44" t="s">
        <v>54</v>
      </c>
      <c r="F397" s="46">
        <v>91</v>
      </c>
      <c r="G397" s="47">
        <v>18.100000000000001</v>
      </c>
      <c r="H397" s="47">
        <f t="shared" si="228"/>
        <v>21.84</v>
      </c>
      <c r="I397" s="47">
        <f t="shared" si="229"/>
        <v>1987.44</v>
      </c>
      <c r="J397" s="48">
        <f t="shared" si="219"/>
        <v>3.1006578335839884E-3</v>
      </c>
      <c r="K397" s="49">
        <f t="shared" si="230"/>
        <v>0</v>
      </c>
      <c r="L397" s="47">
        <f t="shared" si="231"/>
        <v>0</v>
      </c>
      <c r="M397" s="50">
        <f t="shared" si="232"/>
        <v>0</v>
      </c>
      <c r="N397" s="49">
        <f t="shared" si="233"/>
        <v>91</v>
      </c>
      <c r="O397" s="47">
        <f t="shared" si="234"/>
        <v>1987.44</v>
      </c>
      <c r="P397" s="50">
        <f t="shared" si="235"/>
        <v>1</v>
      </c>
      <c r="Q397" s="48"/>
      <c r="R397" s="56"/>
      <c r="S397" s="46"/>
      <c r="T397" s="53"/>
      <c r="U397" s="56"/>
      <c r="V397" s="53"/>
      <c r="W397" s="56"/>
      <c r="X397" s="53"/>
    </row>
    <row r="398" spans="1:24 16329:16330" ht="25.5" customHeight="1" x14ac:dyDescent="0.2">
      <c r="A398" s="44" t="s">
        <v>1039</v>
      </c>
      <c r="B398" s="44" t="s">
        <v>1040</v>
      </c>
      <c r="C398" s="44" t="s">
        <v>57</v>
      </c>
      <c r="D398" s="45" t="s">
        <v>1041</v>
      </c>
      <c r="E398" s="44" t="s">
        <v>59</v>
      </c>
      <c r="F398" s="46">
        <v>1</v>
      </c>
      <c r="G398" s="47">
        <v>67.069999999999993</v>
      </c>
      <c r="H398" s="47">
        <f t="shared" si="228"/>
        <v>80.94</v>
      </c>
      <c r="I398" s="47">
        <f t="shared" si="229"/>
        <v>80.94</v>
      </c>
      <c r="J398" s="48">
        <f t="shared" si="219"/>
        <v>1.262766398232339E-4</v>
      </c>
      <c r="K398" s="49">
        <f t="shared" si="230"/>
        <v>0</v>
      </c>
      <c r="L398" s="47">
        <f t="shared" si="231"/>
        <v>0</v>
      </c>
      <c r="M398" s="50">
        <f t="shared" si="232"/>
        <v>0</v>
      </c>
      <c r="N398" s="49">
        <f t="shared" si="233"/>
        <v>1</v>
      </c>
      <c r="O398" s="47">
        <f t="shared" si="234"/>
        <v>80.94</v>
      </c>
      <c r="P398" s="50">
        <f t="shared" si="235"/>
        <v>1</v>
      </c>
      <c r="Q398" s="48"/>
      <c r="R398" s="56"/>
      <c r="S398" s="56"/>
      <c r="T398" s="53"/>
      <c r="U398" s="56"/>
      <c r="V398" s="53"/>
      <c r="W398" s="56"/>
      <c r="X398" s="53"/>
    </row>
    <row r="399" spans="1:24 16329:16330" ht="25.5" customHeight="1" x14ac:dyDescent="0.2">
      <c r="A399" s="44" t="s">
        <v>1042</v>
      </c>
      <c r="B399" s="44" t="s">
        <v>1043</v>
      </c>
      <c r="C399" s="44" t="s">
        <v>57</v>
      </c>
      <c r="D399" s="45" t="s">
        <v>1044</v>
      </c>
      <c r="E399" s="44" t="s">
        <v>87</v>
      </c>
      <c r="F399" s="46">
        <v>1</v>
      </c>
      <c r="G399" s="47">
        <v>10.48</v>
      </c>
      <c r="H399" s="47">
        <f t="shared" si="228"/>
        <v>12.64</v>
      </c>
      <c r="I399" s="47">
        <f t="shared" si="229"/>
        <v>12.64</v>
      </c>
      <c r="J399" s="48">
        <f t="shared" si="219"/>
        <v>1.9719999102615231E-5</v>
      </c>
      <c r="K399" s="49">
        <f t="shared" si="230"/>
        <v>0</v>
      </c>
      <c r="L399" s="47">
        <f t="shared" si="231"/>
        <v>0</v>
      </c>
      <c r="M399" s="50">
        <f t="shared" si="232"/>
        <v>0</v>
      </c>
      <c r="N399" s="49">
        <f t="shared" si="233"/>
        <v>1</v>
      </c>
      <c r="O399" s="47">
        <f t="shared" si="234"/>
        <v>12.64</v>
      </c>
      <c r="P399" s="50">
        <f t="shared" si="235"/>
        <v>1</v>
      </c>
      <c r="Q399" s="48"/>
      <c r="R399" s="56"/>
      <c r="S399" s="56"/>
      <c r="T399" s="53"/>
      <c r="U399" s="56"/>
      <c r="V399" s="53"/>
      <c r="W399" s="56"/>
      <c r="X399" s="53"/>
    </row>
    <row r="400" spans="1:24 16329:16330" s="43" customFormat="1" ht="24" customHeight="1" x14ac:dyDescent="0.2">
      <c r="A400" s="34" t="s">
        <v>78</v>
      </c>
      <c r="B400" s="34"/>
      <c r="C400" s="34"/>
      <c r="D400" s="35" t="s">
        <v>1045</v>
      </c>
      <c r="E400" s="36"/>
      <c r="F400" s="37"/>
      <c r="G400" s="58"/>
      <c r="H400" s="58"/>
      <c r="I400" s="40">
        <v>3507.8</v>
      </c>
      <c r="J400" s="39">
        <f t="shared" si="219"/>
        <v>5.4726117762779834E-3</v>
      </c>
      <c r="K400" s="39"/>
      <c r="L400" s="40">
        <f>SUM(L401:L403)</f>
        <v>0</v>
      </c>
      <c r="M400" s="39"/>
      <c r="N400" s="39"/>
      <c r="O400" s="40">
        <f>SUM(O401:O403)</f>
        <v>3507.8</v>
      </c>
      <c r="P400" s="39"/>
      <c r="Q400" s="39"/>
      <c r="R400" s="90"/>
      <c r="S400" s="90"/>
      <c r="T400" s="42"/>
      <c r="U400" s="90"/>
      <c r="V400" s="42"/>
      <c r="W400" s="90"/>
      <c r="X400" s="42"/>
      <c r="XDA400"/>
      <c r="XDB400"/>
    </row>
    <row r="401" spans="1:24 16329:16330" ht="24" customHeight="1" x14ac:dyDescent="0.2">
      <c r="A401" s="44" t="s">
        <v>1046</v>
      </c>
      <c r="B401" s="44" t="s">
        <v>1047</v>
      </c>
      <c r="C401" s="44" t="s">
        <v>65</v>
      </c>
      <c r="D401" s="45" t="s">
        <v>1048</v>
      </c>
      <c r="E401" s="44" t="s">
        <v>54</v>
      </c>
      <c r="F401" s="46">
        <v>345.43</v>
      </c>
      <c r="G401" s="47">
        <v>2.52</v>
      </c>
      <c r="H401" s="47">
        <f>TRUNC(G401 * (1 + 20.68 / 100), 2)</f>
        <v>3.04</v>
      </c>
      <c r="I401" s="47">
        <f>TRUNC(F401 * H401, 2)</f>
        <v>1050.0999999999999</v>
      </c>
      <c r="J401" s="48">
        <f t="shared" si="219"/>
        <v>1.638288849498121E-3</v>
      </c>
      <c r="K401" s="49">
        <f>Q401+S401+U401+W401</f>
        <v>0</v>
      </c>
      <c r="L401" s="47">
        <f>TRUNC(K401*H401,2)</f>
        <v>0</v>
      </c>
      <c r="M401" s="50">
        <f>K401/F401</f>
        <v>0</v>
      </c>
      <c r="N401" s="49">
        <f>F401-K401</f>
        <v>345.43</v>
      </c>
      <c r="O401" s="47">
        <f>TRUNC(N401*H401,2)</f>
        <v>1050.0999999999999</v>
      </c>
      <c r="P401" s="50">
        <f>N401/F401</f>
        <v>1</v>
      </c>
      <c r="Q401" s="48"/>
      <c r="R401" s="56"/>
      <c r="S401" s="56"/>
      <c r="T401" s="53"/>
      <c r="U401" s="56"/>
      <c r="V401" s="53"/>
      <c r="W401" s="56"/>
      <c r="X401" s="53"/>
    </row>
    <row r="402" spans="1:24 16329:16330" ht="24" customHeight="1" x14ac:dyDescent="0.2">
      <c r="A402" s="44" t="s">
        <v>1049</v>
      </c>
      <c r="B402" s="44" t="s">
        <v>1050</v>
      </c>
      <c r="C402" s="44" t="s">
        <v>57</v>
      </c>
      <c r="D402" s="45" t="s">
        <v>1051</v>
      </c>
      <c r="E402" s="44" t="s">
        <v>83</v>
      </c>
      <c r="F402" s="46">
        <v>70</v>
      </c>
      <c r="G402" s="47">
        <v>13.51</v>
      </c>
      <c r="H402" s="47">
        <f>TRUNC(G402 * (1 + 20.68 / 100), 2)</f>
        <v>16.3</v>
      </c>
      <c r="I402" s="47">
        <f>TRUNC(F402 * H402, 2)</f>
        <v>1141</v>
      </c>
      <c r="J402" s="48">
        <f t="shared" si="219"/>
        <v>1.7801043493737324E-3</v>
      </c>
      <c r="K402" s="49">
        <f>Q402+S402+U402+W402</f>
        <v>0</v>
      </c>
      <c r="L402" s="47">
        <f>TRUNC(K402*H402,2)</f>
        <v>0</v>
      </c>
      <c r="M402" s="50">
        <f>K402/F402</f>
        <v>0</v>
      </c>
      <c r="N402" s="49">
        <f>F402-K402</f>
        <v>70</v>
      </c>
      <c r="O402" s="47">
        <f>TRUNC(N402*H402,2)</f>
        <v>1141</v>
      </c>
      <c r="P402" s="50">
        <f>N402/F402</f>
        <v>1</v>
      </c>
      <c r="Q402" s="48"/>
      <c r="R402" s="56"/>
      <c r="S402" s="56"/>
      <c r="T402" s="53"/>
      <c r="U402" s="56"/>
      <c r="V402" s="53"/>
      <c r="W402" s="56"/>
      <c r="X402" s="53"/>
    </row>
    <row r="403" spans="1:24 16329:16330" ht="25.5" customHeight="1" x14ac:dyDescent="0.2">
      <c r="A403" s="44" t="s">
        <v>1052</v>
      </c>
      <c r="B403" s="44" t="s">
        <v>1053</v>
      </c>
      <c r="C403" s="44" t="s">
        <v>52</v>
      </c>
      <c r="D403" s="45" t="s">
        <v>1054</v>
      </c>
      <c r="E403" s="44" t="s">
        <v>83</v>
      </c>
      <c r="F403" s="46">
        <v>70</v>
      </c>
      <c r="G403" s="47">
        <v>15.59</v>
      </c>
      <c r="H403" s="47">
        <f>TRUNC(G403 * (1 + 20.68 / 100), 2)</f>
        <v>18.809999999999999</v>
      </c>
      <c r="I403" s="47">
        <f>TRUNC(F403 * H403, 2)</f>
        <v>1316.7</v>
      </c>
      <c r="J403" s="48">
        <f t="shared" si="219"/>
        <v>2.0542185774061294E-3</v>
      </c>
      <c r="K403" s="49">
        <f>Q403+S403+U403+W403</f>
        <v>0</v>
      </c>
      <c r="L403" s="47">
        <f>TRUNC(K403*H403,2)</f>
        <v>0</v>
      </c>
      <c r="M403" s="50">
        <f>K403/F403</f>
        <v>0</v>
      </c>
      <c r="N403" s="49">
        <f>F403-K403</f>
        <v>70</v>
      </c>
      <c r="O403" s="47">
        <f>TRUNC(N403*H403,2)</f>
        <v>1316.7</v>
      </c>
      <c r="P403" s="50">
        <f>N403/F403</f>
        <v>1</v>
      </c>
      <c r="Q403" s="48"/>
      <c r="R403" s="56"/>
      <c r="S403" s="56"/>
      <c r="T403" s="53"/>
      <c r="U403" s="56"/>
      <c r="V403" s="53"/>
      <c r="W403" s="56"/>
      <c r="X403" s="53"/>
    </row>
    <row r="404" spans="1:24 16329:16330" s="43" customFormat="1" ht="24" customHeight="1" x14ac:dyDescent="0.2">
      <c r="A404" s="34" t="s">
        <v>1055</v>
      </c>
      <c r="B404" s="34"/>
      <c r="C404" s="34"/>
      <c r="D404" s="35" t="s">
        <v>1056</v>
      </c>
      <c r="E404" s="36"/>
      <c r="F404" s="37"/>
      <c r="G404" s="58"/>
      <c r="H404" s="58"/>
      <c r="I404" s="40">
        <v>13917.12</v>
      </c>
      <c r="J404" s="39">
        <f t="shared" si="219"/>
        <v>2.1712467872704786E-2</v>
      </c>
      <c r="K404" s="39"/>
      <c r="L404" s="40">
        <f>L405</f>
        <v>0</v>
      </c>
      <c r="M404" s="39"/>
      <c r="N404" s="39"/>
      <c r="O404" s="40">
        <f>O405</f>
        <v>13917.12</v>
      </c>
      <c r="P404" s="39"/>
      <c r="Q404" s="39"/>
      <c r="R404" s="90"/>
      <c r="S404" s="90"/>
      <c r="T404" s="42"/>
      <c r="U404" s="90"/>
      <c r="V404" s="42"/>
      <c r="W404" s="90"/>
      <c r="X404" s="42"/>
      <c r="XDA404"/>
      <c r="XDB404"/>
    </row>
    <row r="405" spans="1:24 16329:16330" ht="25.5" customHeight="1" x14ac:dyDescent="0.2">
      <c r="A405" s="44" t="s">
        <v>1057</v>
      </c>
      <c r="B405" s="44" t="s">
        <v>1058</v>
      </c>
      <c r="C405" s="44" t="s">
        <v>42</v>
      </c>
      <c r="D405" s="45" t="s">
        <v>1059</v>
      </c>
      <c r="E405" s="44" t="s">
        <v>54</v>
      </c>
      <c r="F405" s="46">
        <v>447.64</v>
      </c>
      <c r="G405" s="47">
        <v>25.77</v>
      </c>
      <c r="H405" s="47">
        <f>TRUNC(G405 * (1 + 20.68 / 100), 2)</f>
        <v>31.09</v>
      </c>
      <c r="I405" s="47">
        <f>TRUNC(F405 * H405, 2)</f>
        <v>13917.12</v>
      </c>
      <c r="J405" s="48">
        <f t="shared" si="219"/>
        <v>2.1712467872704786E-2</v>
      </c>
      <c r="K405" s="49">
        <f>Q405+S405+U405+W405</f>
        <v>0</v>
      </c>
      <c r="L405" s="47">
        <f>TRUNC(K405*H405,2)</f>
        <v>0</v>
      </c>
      <c r="M405" s="50">
        <f>K405/F405</f>
        <v>0</v>
      </c>
      <c r="N405" s="49">
        <f>F405-K405</f>
        <v>447.64</v>
      </c>
      <c r="O405" s="47">
        <f>TRUNC(N405*H405,2)</f>
        <v>13917.12</v>
      </c>
      <c r="P405" s="50">
        <f>N405/F405</f>
        <v>1</v>
      </c>
      <c r="Q405" s="48"/>
      <c r="R405" s="56"/>
      <c r="S405" s="70"/>
      <c r="T405" s="53"/>
      <c r="U405" s="54"/>
      <c r="V405" s="55"/>
      <c r="W405" s="54"/>
      <c r="X405" s="55"/>
    </row>
    <row r="406" spans="1:24 16329:16330" ht="24.75" customHeight="1" x14ac:dyDescent="0.2">
      <c r="A406" s="6" t="s">
        <v>1060</v>
      </c>
      <c r="B406" s="6"/>
      <c r="C406" s="6"/>
      <c r="D406" s="6"/>
      <c r="E406" s="6"/>
      <c r="F406" s="6"/>
      <c r="G406" s="6"/>
      <c r="H406" s="6"/>
      <c r="I406" s="5">
        <v>531212.36</v>
      </c>
      <c r="J406" s="5"/>
      <c r="K406" s="93"/>
      <c r="L406" s="92"/>
      <c r="M406" s="93"/>
      <c r="N406" s="93"/>
      <c r="O406" s="93"/>
      <c r="P406" s="93"/>
      <c r="Q406" s="94"/>
      <c r="R406" s="56"/>
      <c r="S406" s="24"/>
      <c r="T406" s="53"/>
      <c r="U406" s="32"/>
      <c r="V406" s="55"/>
      <c r="W406" s="32"/>
      <c r="X406" s="55"/>
    </row>
    <row r="407" spans="1:24 16329:16330" ht="24.75" customHeight="1" x14ac:dyDescent="0.2">
      <c r="A407" s="6" t="s">
        <v>1061</v>
      </c>
      <c r="B407" s="6"/>
      <c r="C407" s="6"/>
      <c r="D407" s="6"/>
      <c r="E407" s="6"/>
      <c r="F407" s="6"/>
      <c r="G407" s="6"/>
      <c r="H407" s="6"/>
      <c r="I407" s="5">
        <v>109761.3</v>
      </c>
      <c r="J407" s="5"/>
      <c r="K407" s="93"/>
      <c r="L407" s="92"/>
      <c r="M407" s="93"/>
      <c r="N407" s="93"/>
      <c r="O407" s="93"/>
      <c r="P407" s="93"/>
      <c r="Q407" s="94"/>
      <c r="R407" s="56"/>
      <c r="S407" s="24"/>
      <c r="T407" s="53"/>
      <c r="U407" s="32"/>
      <c r="V407" s="55"/>
      <c r="W407" s="32"/>
      <c r="X407" s="55"/>
    </row>
    <row r="408" spans="1:24 16329:16330" ht="24.75" customHeight="1" x14ac:dyDescent="0.2">
      <c r="A408" s="6" t="s">
        <v>1062</v>
      </c>
      <c r="B408" s="6"/>
      <c r="C408" s="6"/>
      <c r="D408" s="6"/>
      <c r="E408" s="6"/>
      <c r="F408" s="6"/>
      <c r="G408" s="6"/>
      <c r="H408" s="6"/>
      <c r="I408" s="5">
        <f>SUM(I5,I20,I30,I42,I65,I106,I197,I219,I234,I244,I302,I355,I379,I388,I392,I400,I404)</f>
        <v>640973.66000000015</v>
      </c>
      <c r="J408" s="5"/>
      <c r="K408" s="93"/>
      <c r="L408" s="92">
        <f>SUM(L5,L20,L30,L42,L65,L106,L197,L219,L234,L244,L302,L355,L379,L388,L392,L400,L404)</f>
        <v>84438.909999999989</v>
      </c>
      <c r="M408" s="93"/>
      <c r="N408" s="93"/>
      <c r="O408" s="92">
        <f>SUM(O5,O20,O30,O42,O65,O106,O197,O219,O234,O244,O302,O355,O379,O388,O392,O400,O404)</f>
        <v>556534.72000000009</v>
      </c>
      <c r="P408" s="93"/>
      <c r="Q408" s="24" t="s">
        <v>22</v>
      </c>
      <c r="R408" s="53">
        <f>SUM(R5,R20,R30,R42,R65,R106,R197,R219,R234,R244,R302,R355,R379,R388,R392,R400,R404)</f>
        <v>46417.463000000003</v>
      </c>
      <c r="S408" s="24" t="s">
        <v>23</v>
      </c>
      <c r="T408" s="53">
        <f>SUM(T5,T20,T30,T42,T65,T106,T197,T219,T234,T244,T302,T355,T379,T388,T392,T400,T404)</f>
        <v>7052.67</v>
      </c>
      <c r="U408" s="32" t="s">
        <v>24</v>
      </c>
      <c r="V408" s="53">
        <f>SUM(V5,V20,V30,V42,V65,V106,V197,V219,V234,V244,V302,V355,V379,V388,V392,V400,V404)</f>
        <v>30968.770000000004</v>
      </c>
      <c r="W408" s="32" t="s">
        <v>25</v>
      </c>
      <c r="X408" s="53">
        <f>SUM(X5,X20,X30,X42,X65,X106,X197,X219,X234,X244,X302,X355,X379,X388,X392,X400,X404)</f>
        <v>0</v>
      </c>
    </row>
    <row r="409" spans="1:24 16329:16330" ht="14.2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95"/>
      <c r="U409" s="96"/>
      <c r="V409" s="97"/>
      <c r="W409" s="96"/>
      <c r="X409" s="97"/>
    </row>
    <row r="414" spans="1:24 16329:16330" ht="12.75" customHeight="1" x14ac:dyDescent="0.2">
      <c r="J414" s="23"/>
      <c r="N414" s="23"/>
    </row>
    <row r="415" spans="1:24 16329:16330" ht="23.25" customHeight="1" x14ac:dyDescent="0.2">
      <c r="D415" s="3" t="s">
        <v>1063</v>
      </c>
      <c r="E415" s="3"/>
      <c r="F415" s="3"/>
    </row>
    <row r="416" spans="1:24 16329:16330" ht="23.25" customHeight="1" x14ac:dyDescent="0.2">
      <c r="D416" s="98" t="s">
        <v>1064</v>
      </c>
      <c r="E416" s="5">
        <v>640973.66</v>
      </c>
      <c r="F416" s="5"/>
      <c r="N416" s="23"/>
    </row>
    <row r="417" spans="4:7" ht="23.25" customHeight="1" x14ac:dyDescent="0.2">
      <c r="D417" s="99" t="s">
        <v>1065</v>
      </c>
      <c r="E417" s="2">
        <f>E423+E424+E425</f>
        <v>84438.903000000006</v>
      </c>
      <c r="F417" s="2"/>
      <c r="G417" s="23"/>
    </row>
    <row r="418" spans="4:7" ht="23.25" customHeight="1" x14ac:dyDescent="0.2">
      <c r="D418" s="99" t="s">
        <v>21</v>
      </c>
      <c r="E418" s="2">
        <f>E416-E417</f>
        <v>556534.75699999998</v>
      </c>
      <c r="F418" s="2"/>
    </row>
    <row r="419" spans="4:7" ht="23.25" customHeight="1" x14ac:dyDescent="0.2">
      <c r="D419" s="100"/>
      <c r="E419" s="14"/>
      <c r="F419" s="101"/>
    </row>
    <row r="420" spans="4:7" ht="23.25" customHeight="1" x14ac:dyDescent="0.2"/>
    <row r="421" spans="4:7" ht="23.25" customHeight="1" x14ac:dyDescent="0.2"/>
    <row r="422" spans="4:7" ht="23.25" customHeight="1" x14ac:dyDescent="0.2">
      <c r="D422" s="1" t="s">
        <v>1066</v>
      </c>
      <c r="E422" s="1"/>
      <c r="F422" s="1"/>
    </row>
    <row r="423" spans="4:7" ht="23.25" customHeight="1" x14ac:dyDescent="0.2">
      <c r="D423" s="99" t="s">
        <v>1067</v>
      </c>
      <c r="E423" s="2">
        <f>R408</f>
        <v>46417.463000000003</v>
      </c>
      <c r="F423" s="2"/>
    </row>
    <row r="424" spans="4:7" ht="23.25" customHeight="1" x14ac:dyDescent="0.2">
      <c r="D424" s="99" t="s">
        <v>1068</v>
      </c>
      <c r="E424" s="2">
        <f>T408</f>
        <v>7052.67</v>
      </c>
      <c r="F424" s="2"/>
    </row>
    <row r="425" spans="4:7" ht="23.25" customHeight="1" x14ac:dyDescent="0.2">
      <c r="D425" s="99" t="s">
        <v>1069</v>
      </c>
      <c r="E425" s="2">
        <f>V408</f>
        <v>30968.770000000004</v>
      </c>
      <c r="F425" s="2"/>
    </row>
    <row r="426" spans="4:7" ht="23.25" customHeight="1" x14ac:dyDescent="0.2">
      <c r="D426" s="100"/>
      <c r="E426" s="14"/>
      <c r="F426" s="101"/>
    </row>
    <row r="427" spans="4:7" ht="23.25" customHeight="1" x14ac:dyDescent="0.2">
      <c r="D427" s="100"/>
      <c r="E427" s="14"/>
      <c r="F427" s="101"/>
    </row>
    <row r="428" spans="4:7" ht="23.25" customHeight="1" x14ac:dyDescent="0.2">
      <c r="D428" s="100"/>
      <c r="E428" s="14"/>
      <c r="F428" s="101"/>
    </row>
  </sheetData>
  <mergeCells count="33">
    <mergeCell ref="E425:F425"/>
    <mergeCell ref="E417:F417"/>
    <mergeCell ref="E418:F418"/>
    <mergeCell ref="D422:F422"/>
    <mergeCell ref="E423:F423"/>
    <mergeCell ref="E424:F424"/>
    <mergeCell ref="A408:H408"/>
    <mergeCell ref="I408:J408"/>
    <mergeCell ref="A409:Q409"/>
    <mergeCell ref="D415:F415"/>
    <mergeCell ref="E416:F416"/>
    <mergeCell ref="U3:V3"/>
    <mergeCell ref="W3:X3"/>
    <mergeCell ref="A406:H406"/>
    <mergeCell ref="I406:J406"/>
    <mergeCell ref="A407:H407"/>
    <mergeCell ref="I407:J407"/>
    <mergeCell ref="A3:J3"/>
    <mergeCell ref="K3:M3"/>
    <mergeCell ref="N3:P3"/>
    <mergeCell ref="Q3:R3"/>
    <mergeCell ref="S3:T3"/>
    <mergeCell ref="Q1:R2"/>
    <mergeCell ref="S1:T2"/>
    <mergeCell ref="U1:V2"/>
    <mergeCell ref="W1:X2"/>
    <mergeCell ref="E2:F2"/>
    <mergeCell ref="I2:J2"/>
    <mergeCell ref="A1:B2"/>
    <mergeCell ref="C1:D2"/>
    <mergeCell ref="E1:F1"/>
    <mergeCell ref="I1:J1"/>
    <mergeCell ref="K1:P2"/>
  </mergeCells>
  <pageMargins left="0.5" right="0.5" top="1" bottom="1" header="0.5" footer="0.5"/>
  <pageSetup paperSize="9" scale="52" fitToHeight="0" orientation="landscape" horizontalDpi="300" verticalDpi="300" r:id="rId1"/>
  <headerFooter>
    <oddHeader>&amp;L &amp;CWBA ENGENHARIA E CONSTRUCOES LTDA
CNPJ nº 17.397.582/0001-94</oddHeader>
    <oddFooter>&amp;L &amp;CRua dos Abacateiros, Ed. Rio Anil, Sala 104, Pavimento 01, Jd São Francisco CEP: 65076-010, São Luís/MA
(98) 99181-7038 - wbaconsultoriaeengenharia@gmail.com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447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Resumo compesação</vt:lpstr>
      <vt:lpstr>Medições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axlsx</dc:creator>
  <dc:description/>
  <cp:lastModifiedBy>Leticia Ferreira do Nascimento</cp:lastModifiedBy>
  <cp:revision>51</cp:revision>
  <cp:lastPrinted>2025-09-10T12:51:35Z</cp:lastPrinted>
  <dcterms:created xsi:type="dcterms:W3CDTF">2024-11-27T23:21:08Z</dcterms:created>
  <dcterms:modified xsi:type="dcterms:W3CDTF">2025-09-10T12:51:48Z</dcterms:modified>
  <dc:language>pt-BR</dc:language>
</cp:coreProperties>
</file>