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xampp25\htdocs\transparencia2\transparencia-front-main\docs\"/>
    </mc:Choice>
  </mc:AlternateContent>
  <bookViews>
    <workbookView xWindow="0" yWindow="0" windowWidth="14805" windowHeight="3015" tabRatio="500"/>
  </bookViews>
  <sheets>
    <sheet name="Orçamento Sintético" sheetId="6" r:id="rId1"/>
  </sheets>
  <definedNames>
    <definedName name="Excel_BuiltIn_Print_Titles" localSheetId="0">'Orçamento Sintético'!$6:$7</definedName>
    <definedName name="_xlnm.Print_Titles" localSheetId="0">'Orçamento Sintético'!$6:$7</definedName>
  </definedNames>
  <calcPr calcId="152511"/>
</workbook>
</file>

<file path=xl/calcChain.xml><?xml version="1.0" encoding="utf-8"?>
<calcChain xmlns="http://schemas.openxmlformats.org/spreadsheetml/2006/main">
  <c r="F9" i="6" l="1"/>
  <c r="F8" i="6" s="1"/>
  <c r="H9" i="6"/>
  <c r="J9" i="6"/>
  <c r="L9" i="6"/>
  <c r="N9" i="6"/>
  <c r="N8" i="6" s="1"/>
  <c r="P9" i="6"/>
  <c r="R9" i="6"/>
  <c r="T9" i="6"/>
  <c r="U9" i="6" s="1"/>
  <c r="F10" i="6"/>
  <c r="H10" i="6"/>
  <c r="J10" i="6"/>
  <c r="S10" i="6" s="1"/>
  <c r="L10" i="6"/>
  <c r="N10" i="6"/>
  <c r="P10" i="6"/>
  <c r="P8" i="6" s="1"/>
  <c r="R10" i="6"/>
  <c r="T10" i="6"/>
  <c r="U10" i="6" s="1"/>
  <c r="V10" i="6" s="1"/>
  <c r="F11" i="6"/>
  <c r="H11" i="6"/>
  <c r="H8" i="6" s="1"/>
  <c r="J11" i="6"/>
  <c r="S11" i="6" s="1"/>
  <c r="L11" i="6"/>
  <c r="N11" i="6"/>
  <c r="P11" i="6"/>
  <c r="R11" i="6"/>
  <c r="T11" i="6"/>
  <c r="U11" i="6"/>
  <c r="V11" i="6" s="1"/>
  <c r="F12" i="6"/>
  <c r="H12" i="6"/>
  <c r="J12" i="6"/>
  <c r="L12" i="6"/>
  <c r="N12" i="6"/>
  <c r="P12" i="6"/>
  <c r="R12" i="6"/>
  <c r="T12" i="6"/>
  <c r="U12" i="6" s="1"/>
  <c r="V12" i="6" s="1"/>
  <c r="F13" i="6"/>
  <c r="H13" i="6"/>
  <c r="J13" i="6"/>
  <c r="L13" i="6"/>
  <c r="N13" i="6"/>
  <c r="P13" i="6"/>
  <c r="R13" i="6"/>
  <c r="T13" i="6"/>
  <c r="U13" i="6"/>
  <c r="V13" i="6"/>
  <c r="F16" i="6"/>
  <c r="F15" i="6" s="1"/>
  <c r="H16" i="6"/>
  <c r="J16" i="6"/>
  <c r="S16" i="6" s="1"/>
  <c r="L16" i="6"/>
  <c r="N16" i="6"/>
  <c r="P16" i="6"/>
  <c r="R16" i="6"/>
  <c r="T16" i="6"/>
  <c r="U16" i="6"/>
  <c r="F17" i="6"/>
  <c r="H17" i="6"/>
  <c r="J17" i="6"/>
  <c r="L17" i="6"/>
  <c r="N17" i="6"/>
  <c r="P17" i="6"/>
  <c r="P15" i="6" s="1"/>
  <c r="R17" i="6"/>
  <c r="R15" i="6" s="1"/>
  <c r="T17" i="6"/>
  <c r="U17" i="6"/>
  <c r="F18" i="6"/>
  <c r="H18" i="6"/>
  <c r="J18" i="6"/>
  <c r="L18" i="6"/>
  <c r="N18" i="6"/>
  <c r="N15" i="6" s="1"/>
  <c r="P18" i="6"/>
  <c r="R18" i="6"/>
  <c r="T18" i="6"/>
  <c r="U18" i="6" s="1"/>
  <c r="V18" i="6" s="1"/>
  <c r="F19" i="6"/>
  <c r="H19" i="6"/>
  <c r="J19" i="6"/>
  <c r="J15" i="6" s="1"/>
  <c r="L19" i="6"/>
  <c r="N19" i="6"/>
  <c r="P19" i="6"/>
  <c r="R19" i="6"/>
  <c r="T19" i="6"/>
  <c r="U19" i="6"/>
  <c r="V19" i="6"/>
  <c r="F20" i="6"/>
  <c r="H20" i="6"/>
  <c r="J20" i="6"/>
  <c r="L20" i="6"/>
  <c r="N20" i="6"/>
  <c r="P20" i="6"/>
  <c r="R20" i="6"/>
  <c r="S20" i="6"/>
  <c r="T20" i="6"/>
  <c r="U20" i="6" s="1"/>
  <c r="V20" i="6" s="1"/>
  <c r="F21" i="6"/>
  <c r="H21" i="6"/>
  <c r="J21" i="6"/>
  <c r="L21" i="6"/>
  <c r="S21" i="6" s="1"/>
  <c r="N21" i="6"/>
  <c r="P21" i="6"/>
  <c r="R21" i="6"/>
  <c r="T21" i="6"/>
  <c r="U21" i="6" s="1"/>
  <c r="F22" i="6"/>
  <c r="H22" i="6"/>
  <c r="J22" i="6"/>
  <c r="L22" i="6"/>
  <c r="N22" i="6"/>
  <c r="P22" i="6"/>
  <c r="R22" i="6"/>
  <c r="T22" i="6"/>
  <c r="U22" i="6" s="1"/>
  <c r="V22" i="6" s="1"/>
  <c r="F24" i="6"/>
  <c r="H24" i="6"/>
  <c r="J24" i="6"/>
  <c r="L24" i="6"/>
  <c r="N24" i="6"/>
  <c r="P24" i="6"/>
  <c r="R24" i="6"/>
  <c r="S24" i="6" s="1"/>
  <c r="T24" i="6"/>
  <c r="U24" i="6" s="1"/>
  <c r="F25" i="6"/>
  <c r="H25" i="6"/>
  <c r="J25" i="6"/>
  <c r="L25" i="6"/>
  <c r="N25" i="6"/>
  <c r="P25" i="6"/>
  <c r="R25" i="6"/>
  <c r="T25" i="6"/>
  <c r="U25" i="6"/>
  <c r="V25" i="6" s="1"/>
  <c r="F26" i="6"/>
  <c r="H26" i="6"/>
  <c r="J26" i="6"/>
  <c r="J23" i="6" s="1"/>
  <c r="L26" i="6"/>
  <c r="L23" i="6" s="1"/>
  <c r="N26" i="6"/>
  <c r="P26" i="6"/>
  <c r="R26" i="6"/>
  <c r="T26" i="6"/>
  <c r="U26" i="6"/>
  <c r="V26" i="6"/>
  <c r="F27" i="6"/>
  <c r="H27" i="6"/>
  <c r="J27" i="6"/>
  <c r="L27" i="6"/>
  <c r="N27" i="6"/>
  <c r="P27" i="6"/>
  <c r="R27" i="6"/>
  <c r="S27" i="6"/>
  <c r="T27" i="6"/>
  <c r="U27" i="6" s="1"/>
  <c r="V27" i="6" s="1"/>
  <c r="F28" i="6"/>
  <c r="H28" i="6"/>
  <c r="S28" i="6" s="1"/>
  <c r="J28" i="6"/>
  <c r="L28" i="6"/>
  <c r="N28" i="6"/>
  <c r="P28" i="6"/>
  <c r="R28" i="6"/>
  <c r="T28" i="6"/>
  <c r="U28" i="6" s="1"/>
  <c r="V28" i="6" s="1"/>
  <c r="F30" i="6"/>
  <c r="H30" i="6"/>
  <c r="J30" i="6"/>
  <c r="L30" i="6"/>
  <c r="N30" i="6"/>
  <c r="N29" i="6" s="1"/>
  <c r="P30" i="6"/>
  <c r="R30" i="6"/>
  <c r="S30" i="6" s="1"/>
  <c r="T30" i="6"/>
  <c r="U30" i="6" s="1"/>
  <c r="F31" i="6"/>
  <c r="F29" i="6" s="1"/>
  <c r="H31" i="6"/>
  <c r="J31" i="6"/>
  <c r="J29" i="6" s="1"/>
  <c r="L31" i="6"/>
  <c r="L29" i="6" s="1"/>
  <c r="N31" i="6"/>
  <c r="P31" i="6"/>
  <c r="R31" i="6"/>
  <c r="T31" i="6"/>
  <c r="U31" i="6" s="1"/>
  <c r="F32" i="6"/>
  <c r="H32" i="6"/>
  <c r="J32" i="6"/>
  <c r="L32" i="6"/>
  <c r="N32" i="6"/>
  <c r="P32" i="6"/>
  <c r="P29" i="6" s="1"/>
  <c r="R32" i="6"/>
  <c r="T32" i="6"/>
  <c r="U32" i="6"/>
  <c r="V32" i="6" s="1"/>
  <c r="F33" i="6"/>
  <c r="H33" i="6"/>
  <c r="J33" i="6"/>
  <c r="L33" i="6"/>
  <c r="N33" i="6"/>
  <c r="P33" i="6"/>
  <c r="R33" i="6"/>
  <c r="R29" i="6" s="1"/>
  <c r="T33" i="6"/>
  <c r="U33" i="6" s="1"/>
  <c r="V33" i="6" s="1"/>
  <c r="F35" i="6"/>
  <c r="H35" i="6"/>
  <c r="H34" i="6" s="1"/>
  <c r="J35" i="6"/>
  <c r="L35" i="6"/>
  <c r="M35" i="6"/>
  <c r="N35" i="6" s="1"/>
  <c r="P35" i="6"/>
  <c r="P34" i="6" s="1"/>
  <c r="R35" i="6"/>
  <c r="T35" i="6"/>
  <c r="U35" i="6" s="1"/>
  <c r="F36" i="6"/>
  <c r="H36" i="6"/>
  <c r="J36" i="6"/>
  <c r="L36" i="6"/>
  <c r="N36" i="6"/>
  <c r="P36" i="6"/>
  <c r="R36" i="6"/>
  <c r="T36" i="6"/>
  <c r="U36" i="6" s="1"/>
  <c r="V36" i="6" s="1"/>
  <c r="F37" i="6"/>
  <c r="H37" i="6"/>
  <c r="J37" i="6"/>
  <c r="J34" i="6" s="1"/>
  <c r="L37" i="6"/>
  <c r="N37" i="6"/>
  <c r="P37" i="6"/>
  <c r="R37" i="6"/>
  <c r="T37" i="6"/>
  <c r="U37" i="6" s="1"/>
  <c r="V37" i="6" s="1"/>
  <c r="F38" i="6"/>
  <c r="H38" i="6"/>
  <c r="J38" i="6"/>
  <c r="L38" i="6"/>
  <c r="L34" i="6" s="1"/>
  <c r="N38" i="6"/>
  <c r="P38" i="6"/>
  <c r="R38" i="6"/>
  <c r="T38" i="6"/>
  <c r="U38" i="6" s="1"/>
  <c r="V38" i="6" s="1"/>
  <c r="F39" i="6"/>
  <c r="H39" i="6"/>
  <c r="J39" i="6"/>
  <c r="L39" i="6"/>
  <c r="N39" i="6"/>
  <c r="P39" i="6"/>
  <c r="R39" i="6"/>
  <c r="T39" i="6"/>
  <c r="U39" i="6" s="1"/>
  <c r="F40" i="6"/>
  <c r="H40" i="6"/>
  <c r="J40" i="6"/>
  <c r="L40" i="6"/>
  <c r="M40" i="6"/>
  <c r="N40" i="6" s="1"/>
  <c r="P40" i="6"/>
  <c r="R40" i="6"/>
  <c r="T40" i="6"/>
  <c r="U40" i="6" s="1"/>
  <c r="V40" i="6" s="1"/>
  <c r="F41" i="6"/>
  <c r="H41" i="6"/>
  <c r="J41" i="6"/>
  <c r="L41" i="6"/>
  <c r="M41" i="6"/>
  <c r="N41" i="6" s="1"/>
  <c r="S41" i="6" s="1"/>
  <c r="P41" i="6"/>
  <c r="R41" i="6"/>
  <c r="T41" i="6"/>
  <c r="U41" i="6" s="1"/>
  <c r="V41" i="6" s="1"/>
  <c r="F42" i="6"/>
  <c r="H42" i="6"/>
  <c r="J42" i="6"/>
  <c r="L42" i="6"/>
  <c r="N42" i="6"/>
  <c r="P42" i="6"/>
  <c r="R42" i="6"/>
  <c r="T42" i="6"/>
  <c r="U42" i="6" s="1"/>
  <c r="V42" i="6" s="1"/>
  <c r="F44" i="6"/>
  <c r="F43" i="6" s="1"/>
  <c r="H44" i="6"/>
  <c r="I44" i="6"/>
  <c r="J44" i="6"/>
  <c r="K44" i="6"/>
  <c r="L44" i="6"/>
  <c r="N44" i="6"/>
  <c r="O44" i="6"/>
  <c r="P44" i="6"/>
  <c r="Q44" i="6"/>
  <c r="R44" i="6"/>
  <c r="R43" i="6" s="1"/>
  <c r="F45" i="6"/>
  <c r="H45" i="6"/>
  <c r="J45" i="6"/>
  <c r="L45" i="6"/>
  <c r="N45" i="6"/>
  <c r="P45" i="6"/>
  <c r="R45" i="6"/>
  <c r="T45" i="6"/>
  <c r="U45" i="6" s="1"/>
  <c r="V45" i="6" s="1"/>
  <c r="F46" i="6"/>
  <c r="H46" i="6"/>
  <c r="J46" i="6"/>
  <c r="L46" i="6"/>
  <c r="N46" i="6"/>
  <c r="P46" i="6"/>
  <c r="R46" i="6"/>
  <c r="T46" i="6"/>
  <c r="U46" i="6" s="1"/>
  <c r="V46" i="6" s="1"/>
  <c r="F47" i="6"/>
  <c r="H47" i="6"/>
  <c r="J47" i="6"/>
  <c r="L47" i="6"/>
  <c r="N47" i="6"/>
  <c r="N43" i="6" s="1"/>
  <c r="P47" i="6"/>
  <c r="R47" i="6"/>
  <c r="S47" i="6"/>
  <c r="T47" i="6"/>
  <c r="U47" i="6"/>
  <c r="V47" i="6" s="1"/>
  <c r="F48" i="6"/>
  <c r="H48" i="6"/>
  <c r="J48" i="6"/>
  <c r="S48" i="6" s="1"/>
  <c r="L48" i="6"/>
  <c r="N48" i="6"/>
  <c r="P48" i="6"/>
  <c r="R48" i="6"/>
  <c r="T48" i="6"/>
  <c r="U48" i="6" s="1"/>
  <c r="F49" i="6"/>
  <c r="H49" i="6"/>
  <c r="J49" i="6"/>
  <c r="L49" i="6"/>
  <c r="N49" i="6"/>
  <c r="P49" i="6"/>
  <c r="R49" i="6"/>
  <c r="T49" i="6"/>
  <c r="U49" i="6"/>
  <c r="V49" i="6" s="1"/>
  <c r="F50" i="6"/>
  <c r="H50" i="6"/>
  <c r="J50" i="6"/>
  <c r="L50" i="6"/>
  <c r="N50" i="6"/>
  <c r="P50" i="6"/>
  <c r="R50" i="6"/>
  <c r="T50" i="6"/>
  <c r="U50" i="6"/>
  <c r="V50" i="6" s="1"/>
  <c r="F51" i="6"/>
  <c r="H51" i="6"/>
  <c r="J51" i="6"/>
  <c r="S51" i="6" s="1"/>
  <c r="L51" i="6"/>
  <c r="N51" i="6"/>
  <c r="P51" i="6"/>
  <c r="R51" i="6"/>
  <c r="T51" i="6"/>
  <c r="U51" i="6" s="1"/>
  <c r="V51" i="6" s="1"/>
  <c r="F52" i="6"/>
  <c r="H52" i="6"/>
  <c r="J52" i="6"/>
  <c r="L52" i="6"/>
  <c r="N52" i="6"/>
  <c r="P52" i="6"/>
  <c r="R52" i="6"/>
  <c r="S52" i="6" s="1"/>
  <c r="T52" i="6"/>
  <c r="U52" i="6"/>
  <c r="F53" i="6"/>
  <c r="H53" i="6"/>
  <c r="J53" i="6"/>
  <c r="L53" i="6"/>
  <c r="N53" i="6"/>
  <c r="P53" i="6"/>
  <c r="R53" i="6"/>
  <c r="T53" i="6"/>
  <c r="U53" i="6" s="1"/>
  <c r="V53" i="6" s="1"/>
  <c r="F54" i="6"/>
  <c r="H54" i="6"/>
  <c r="J54" i="6"/>
  <c r="L54" i="6"/>
  <c r="N54" i="6"/>
  <c r="P54" i="6"/>
  <c r="R54" i="6"/>
  <c r="T54" i="6"/>
  <c r="U54" i="6" s="1"/>
  <c r="V54" i="6" s="1"/>
  <c r="F55" i="6"/>
  <c r="H55" i="6"/>
  <c r="S55" i="6" s="1"/>
  <c r="J55" i="6"/>
  <c r="L55" i="6"/>
  <c r="N55" i="6"/>
  <c r="P55" i="6"/>
  <c r="R55" i="6"/>
  <c r="T55" i="6"/>
  <c r="U55" i="6"/>
  <c r="V55" i="6" s="1"/>
  <c r="F56" i="6"/>
  <c r="H56" i="6"/>
  <c r="J56" i="6"/>
  <c r="S56" i="6" s="1"/>
  <c r="L56" i="6"/>
  <c r="N56" i="6"/>
  <c r="P56" i="6"/>
  <c r="R56" i="6"/>
  <c r="T56" i="6"/>
  <c r="U56" i="6" s="1"/>
  <c r="F57" i="6"/>
  <c r="H57" i="6"/>
  <c r="J57" i="6"/>
  <c r="L57" i="6"/>
  <c r="N57" i="6"/>
  <c r="P57" i="6"/>
  <c r="R57" i="6"/>
  <c r="T57" i="6"/>
  <c r="U57" i="6"/>
  <c r="V57" i="6" s="1"/>
  <c r="F59" i="6"/>
  <c r="H59" i="6"/>
  <c r="S59" i="6" s="1"/>
  <c r="J59" i="6"/>
  <c r="L59" i="6"/>
  <c r="N59" i="6"/>
  <c r="P59" i="6"/>
  <c r="R59" i="6"/>
  <c r="R58" i="6" s="1"/>
  <c r="T59" i="6"/>
  <c r="U59" i="6"/>
  <c r="F60" i="6"/>
  <c r="H60" i="6"/>
  <c r="J60" i="6"/>
  <c r="L60" i="6"/>
  <c r="L58" i="6" s="1"/>
  <c r="N60" i="6"/>
  <c r="P60" i="6"/>
  <c r="R60" i="6"/>
  <c r="T60" i="6"/>
  <c r="U60" i="6"/>
  <c r="V60" i="6" s="1"/>
  <c r="F61" i="6"/>
  <c r="H61" i="6"/>
  <c r="J61" i="6"/>
  <c r="J58" i="6" s="1"/>
  <c r="L61" i="6"/>
  <c r="N61" i="6"/>
  <c r="P61" i="6"/>
  <c r="R61" i="6"/>
  <c r="T61" i="6"/>
  <c r="U61" i="6" s="1"/>
  <c r="V61" i="6" s="1"/>
  <c r="F62" i="6"/>
  <c r="H62" i="6"/>
  <c r="S62" i="6" s="1"/>
  <c r="J62" i="6"/>
  <c r="L62" i="6"/>
  <c r="N62" i="6"/>
  <c r="P62" i="6"/>
  <c r="R62" i="6"/>
  <c r="T62" i="6"/>
  <c r="U62" i="6"/>
  <c r="V62" i="6" s="1"/>
  <c r="F63" i="6"/>
  <c r="H63" i="6"/>
  <c r="J63" i="6"/>
  <c r="S63" i="6" s="1"/>
  <c r="L63" i="6"/>
  <c r="N63" i="6"/>
  <c r="P63" i="6"/>
  <c r="R63" i="6"/>
  <c r="T63" i="6"/>
  <c r="U63" i="6" s="1"/>
  <c r="V63" i="6" s="1"/>
  <c r="F64" i="6"/>
  <c r="H64" i="6"/>
  <c r="J64" i="6"/>
  <c r="L64" i="6"/>
  <c r="N64" i="6"/>
  <c r="P64" i="6"/>
  <c r="R64" i="6"/>
  <c r="T64" i="6"/>
  <c r="U64" i="6" s="1"/>
  <c r="V64" i="6" s="1"/>
  <c r="F65" i="6"/>
  <c r="H65" i="6"/>
  <c r="J65" i="6"/>
  <c r="L65" i="6"/>
  <c r="N65" i="6"/>
  <c r="P65" i="6"/>
  <c r="R65" i="6"/>
  <c r="T65" i="6"/>
  <c r="U65" i="6" s="1"/>
  <c r="V65" i="6" s="1"/>
  <c r="F66" i="6"/>
  <c r="H66" i="6"/>
  <c r="J66" i="6"/>
  <c r="L66" i="6"/>
  <c r="N66" i="6"/>
  <c r="P66" i="6"/>
  <c r="R66" i="6"/>
  <c r="S66" i="6"/>
  <c r="T66" i="6"/>
  <c r="U66" i="6"/>
  <c r="V66" i="6" s="1"/>
  <c r="F67" i="6"/>
  <c r="H67" i="6"/>
  <c r="J67" i="6"/>
  <c r="S67" i="6" s="1"/>
  <c r="L67" i="6"/>
  <c r="N67" i="6"/>
  <c r="P67" i="6"/>
  <c r="R67" i="6"/>
  <c r="T67" i="6"/>
  <c r="U67" i="6" s="1"/>
  <c r="V67" i="6" s="1"/>
  <c r="F68" i="6"/>
  <c r="H68" i="6"/>
  <c r="J68" i="6"/>
  <c r="L68" i="6"/>
  <c r="N68" i="6"/>
  <c r="P68" i="6"/>
  <c r="R68" i="6"/>
  <c r="T68" i="6"/>
  <c r="U68" i="6" s="1"/>
  <c r="V68" i="6" s="1"/>
  <c r="F69" i="6"/>
  <c r="H69" i="6"/>
  <c r="J69" i="6"/>
  <c r="L69" i="6"/>
  <c r="N69" i="6"/>
  <c r="P69" i="6"/>
  <c r="R69" i="6"/>
  <c r="T69" i="6"/>
  <c r="U69" i="6" s="1"/>
  <c r="V69" i="6" s="1"/>
  <c r="F70" i="6"/>
  <c r="H70" i="6"/>
  <c r="S70" i="6" s="1"/>
  <c r="J70" i="6"/>
  <c r="L70" i="6"/>
  <c r="N70" i="6"/>
  <c r="P70" i="6"/>
  <c r="R70" i="6"/>
  <c r="T70" i="6"/>
  <c r="U70" i="6"/>
  <c r="V70" i="6" s="1"/>
  <c r="F71" i="6"/>
  <c r="H71" i="6"/>
  <c r="J71" i="6"/>
  <c r="S71" i="6" s="1"/>
  <c r="L71" i="6"/>
  <c r="N71" i="6"/>
  <c r="P71" i="6"/>
  <c r="R71" i="6"/>
  <c r="T71" i="6"/>
  <c r="U71" i="6" s="1"/>
  <c r="V71" i="6" s="1"/>
  <c r="F72" i="6"/>
  <c r="H72" i="6"/>
  <c r="J72" i="6"/>
  <c r="L72" i="6"/>
  <c r="N72" i="6"/>
  <c r="P72" i="6"/>
  <c r="R72" i="6"/>
  <c r="T72" i="6"/>
  <c r="U72" i="6" s="1"/>
  <c r="V72" i="6" s="1"/>
  <c r="F73" i="6"/>
  <c r="H73" i="6"/>
  <c r="J73" i="6"/>
  <c r="L73" i="6"/>
  <c r="N73" i="6"/>
  <c r="P73" i="6"/>
  <c r="R73" i="6"/>
  <c r="T73" i="6"/>
  <c r="U73" i="6" s="1"/>
  <c r="V73" i="6" s="1"/>
  <c r="F74" i="6"/>
  <c r="H74" i="6"/>
  <c r="J74" i="6"/>
  <c r="L74" i="6"/>
  <c r="N74" i="6"/>
  <c r="P74" i="6"/>
  <c r="R74" i="6"/>
  <c r="S74" i="6"/>
  <c r="T74" i="6"/>
  <c r="U74" i="6"/>
  <c r="V74" i="6" s="1"/>
  <c r="F76" i="6"/>
  <c r="F75" i="6" s="1"/>
  <c r="H76" i="6"/>
  <c r="J76" i="6"/>
  <c r="L76" i="6"/>
  <c r="N76" i="6"/>
  <c r="P76" i="6"/>
  <c r="R76" i="6"/>
  <c r="T76" i="6"/>
  <c r="U76" i="6" s="1"/>
  <c r="V76" i="6" s="1"/>
  <c r="F77" i="6"/>
  <c r="H77" i="6"/>
  <c r="S77" i="6" s="1"/>
  <c r="J77" i="6"/>
  <c r="L77" i="6"/>
  <c r="N77" i="6"/>
  <c r="P77" i="6"/>
  <c r="R77" i="6"/>
  <c r="T77" i="6"/>
  <c r="U77" i="6"/>
  <c r="V77" i="6" s="1"/>
  <c r="F78" i="6"/>
  <c r="H78" i="6"/>
  <c r="J78" i="6"/>
  <c r="L78" i="6"/>
  <c r="L75" i="6" s="1"/>
  <c r="N78" i="6"/>
  <c r="N75" i="6"/>
  <c r="P78" i="6"/>
  <c r="R78" i="6"/>
  <c r="T78" i="6"/>
  <c r="U78" i="6"/>
  <c r="F79" i="6"/>
  <c r="H79" i="6"/>
  <c r="J79" i="6"/>
  <c r="L79" i="6"/>
  <c r="N79" i="6"/>
  <c r="P79" i="6"/>
  <c r="R79" i="6"/>
  <c r="T79" i="6"/>
  <c r="U79" i="6" s="1"/>
  <c r="V79" i="6" s="1"/>
  <c r="F80" i="6"/>
  <c r="H80" i="6"/>
  <c r="J80" i="6"/>
  <c r="L80" i="6"/>
  <c r="N80" i="6"/>
  <c r="P80" i="6"/>
  <c r="R80" i="6"/>
  <c r="T80" i="6"/>
  <c r="U80" i="6" s="1"/>
  <c r="V80" i="6" s="1"/>
  <c r="F81" i="6"/>
  <c r="H81" i="6"/>
  <c r="J81" i="6"/>
  <c r="L81" i="6"/>
  <c r="N81" i="6"/>
  <c r="P81" i="6"/>
  <c r="R81" i="6"/>
  <c r="S81" i="6"/>
  <c r="T81" i="6"/>
  <c r="U81" i="6"/>
  <c r="V81" i="6" s="1"/>
  <c r="F83" i="6"/>
  <c r="H83" i="6"/>
  <c r="J83" i="6"/>
  <c r="L83" i="6"/>
  <c r="N83" i="6"/>
  <c r="N82" i="6" s="1"/>
  <c r="P83" i="6"/>
  <c r="R83" i="6"/>
  <c r="R82" i="6" s="1"/>
  <c r="T83" i="6"/>
  <c r="U83" i="6" s="1"/>
  <c r="F84" i="6"/>
  <c r="H84" i="6"/>
  <c r="H82" i="6" s="1"/>
  <c r="J84" i="6"/>
  <c r="L84" i="6"/>
  <c r="N84" i="6"/>
  <c r="P84" i="6"/>
  <c r="R84" i="6"/>
  <c r="S84" i="6"/>
  <c r="T84" i="6"/>
  <c r="U84" i="6"/>
  <c r="V84" i="6" s="1"/>
  <c r="F85" i="6"/>
  <c r="F82" i="6" s="1"/>
  <c r="H85" i="6"/>
  <c r="J85" i="6"/>
  <c r="S85" i="6" s="1"/>
  <c r="L85" i="6"/>
  <c r="N85" i="6"/>
  <c r="P85" i="6"/>
  <c r="P82" i="6" s="1"/>
  <c r="R85" i="6"/>
  <c r="T85" i="6"/>
  <c r="U85" i="6" s="1"/>
  <c r="V85" i="6" s="1"/>
  <c r="F86" i="6"/>
  <c r="H86" i="6"/>
  <c r="J86" i="6"/>
  <c r="L86" i="6"/>
  <c r="N86" i="6"/>
  <c r="P86" i="6"/>
  <c r="R86" i="6"/>
  <c r="T86" i="6"/>
  <c r="U86" i="6" s="1"/>
  <c r="V86" i="6" s="1"/>
  <c r="F89" i="6"/>
  <c r="F88" i="6" s="1"/>
  <c r="H89" i="6"/>
  <c r="J89" i="6"/>
  <c r="L89" i="6"/>
  <c r="N89" i="6"/>
  <c r="P89" i="6"/>
  <c r="R89" i="6"/>
  <c r="T89" i="6"/>
  <c r="U89" i="6"/>
  <c r="V89" i="6"/>
  <c r="F90" i="6"/>
  <c r="H90" i="6"/>
  <c r="J90" i="6"/>
  <c r="L90" i="6"/>
  <c r="N90" i="6"/>
  <c r="P90" i="6"/>
  <c r="R90" i="6"/>
  <c r="S90" i="6"/>
  <c r="T90" i="6"/>
  <c r="U90" i="6"/>
  <c r="V90" i="6" s="1"/>
  <c r="F91" i="6"/>
  <c r="H91" i="6"/>
  <c r="J91" i="6"/>
  <c r="S91" i="6" s="1"/>
  <c r="L91" i="6"/>
  <c r="N91" i="6"/>
  <c r="P91" i="6"/>
  <c r="R91" i="6"/>
  <c r="T91" i="6"/>
  <c r="U91" i="6" s="1"/>
  <c r="F92" i="6"/>
  <c r="H92" i="6"/>
  <c r="J92" i="6"/>
  <c r="L92" i="6"/>
  <c r="N92" i="6"/>
  <c r="N88" i="6" s="1"/>
  <c r="P92" i="6"/>
  <c r="R92" i="6"/>
  <c r="T92" i="6"/>
  <c r="U92" i="6"/>
  <c r="V92" i="6" s="1"/>
  <c r="F93" i="6"/>
  <c r="H93" i="6"/>
  <c r="J93" i="6"/>
  <c r="L93" i="6"/>
  <c r="N93" i="6"/>
  <c r="P93" i="6"/>
  <c r="R93" i="6"/>
  <c r="T93" i="6"/>
  <c r="U93" i="6"/>
  <c r="V93" i="6" s="1"/>
  <c r="F94" i="6"/>
  <c r="H94" i="6"/>
  <c r="J94" i="6"/>
  <c r="S94" i="6" s="1"/>
  <c r="L94" i="6"/>
  <c r="N94" i="6"/>
  <c r="P94" i="6"/>
  <c r="R94" i="6"/>
  <c r="T94" i="6"/>
  <c r="U94" i="6" s="1"/>
  <c r="V94" i="6" s="1"/>
  <c r="F95" i="6"/>
  <c r="H95" i="6"/>
  <c r="S95" i="6" s="1"/>
  <c r="J95" i="6"/>
  <c r="L95" i="6"/>
  <c r="N95" i="6"/>
  <c r="P95" i="6"/>
  <c r="R95" i="6"/>
  <c r="T95" i="6"/>
  <c r="U95" i="6"/>
  <c r="F96" i="6"/>
  <c r="H96" i="6"/>
  <c r="J96" i="6"/>
  <c r="L96" i="6"/>
  <c r="N96" i="6"/>
  <c r="P96" i="6"/>
  <c r="R96" i="6"/>
  <c r="T96" i="6"/>
  <c r="U96" i="6" s="1"/>
  <c r="V96" i="6" s="1"/>
  <c r="F97" i="6"/>
  <c r="H97" i="6"/>
  <c r="J97" i="6"/>
  <c r="L97" i="6"/>
  <c r="N97" i="6"/>
  <c r="P97" i="6"/>
  <c r="R97" i="6"/>
  <c r="T97" i="6"/>
  <c r="U97" i="6" s="1"/>
  <c r="V97" i="6" s="1"/>
  <c r="F98" i="6"/>
  <c r="H98" i="6"/>
  <c r="J98" i="6"/>
  <c r="L98" i="6"/>
  <c r="N98" i="6"/>
  <c r="P98" i="6"/>
  <c r="R98" i="6"/>
  <c r="S98" i="6"/>
  <c r="T98" i="6"/>
  <c r="U98" i="6"/>
  <c r="V98" i="6" s="1"/>
  <c r="F99" i="6"/>
  <c r="H99" i="6"/>
  <c r="J99" i="6"/>
  <c r="S99" i="6" s="1"/>
  <c r="L99" i="6"/>
  <c r="N99" i="6"/>
  <c r="P99" i="6"/>
  <c r="R99" i="6"/>
  <c r="T99" i="6"/>
  <c r="U99" i="6" s="1"/>
  <c r="F100" i="6"/>
  <c r="H100" i="6"/>
  <c r="J100" i="6"/>
  <c r="L100" i="6"/>
  <c r="N100" i="6"/>
  <c r="P100" i="6"/>
  <c r="R100" i="6"/>
  <c r="T100" i="6"/>
  <c r="U100" i="6"/>
  <c r="V100" i="6" s="1"/>
  <c r="F101" i="6"/>
  <c r="H101" i="6"/>
  <c r="J101" i="6"/>
  <c r="L101" i="6"/>
  <c r="N101" i="6"/>
  <c r="P101" i="6"/>
  <c r="R101" i="6"/>
  <c r="T101" i="6"/>
  <c r="U101" i="6"/>
  <c r="V101" i="6" s="1"/>
  <c r="F103" i="6"/>
  <c r="H103" i="6"/>
  <c r="J103" i="6"/>
  <c r="L103" i="6"/>
  <c r="N103" i="6"/>
  <c r="P103" i="6"/>
  <c r="R103" i="6"/>
  <c r="T103" i="6"/>
  <c r="U103" i="6"/>
  <c r="F104" i="6"/>
  <c r="H104" i="6"/>
  <c r="J104" i="6"/>
  <c r="L104" i="6"/>
  <c r="N104" i="6"/>
  <c r="P104" i="6"/>
  <c r="R104" i="6"/>
  <c r="T104" i="6"/>
  <c r="U104" i="6" s="1"/>
  <c r="V104" i="6" s="1"/>
  <c r="F105" i="6"/>
  <c r="H105" i="6"/>
  <c r="S105" i="6" s="1"/>
  <c r="J105" i="6"/>
  <c r="L105" i="6"/>
  <c r="N105" i="6"/>
  <c r="P105" i="6"/>
  <c r="R105" i="6"/>
  <c r="T105" i="6"/>
  <c r="U105" i="6" s="1"/>
  <c r="V105" i="6" s="1"/>
  <c r="F106" i="6"/>
  <c r="H106" i="6"/>
  <c r="J106" i="6"/>
  <c r="L106" i="6"/>
  <c r="N106" i="6"/>
  <c r="P106" i="6"/>
  <c r="R106" i="6"/>
  <c r="S106" i="6" s="1"/>
  <c r="T106" i="6"/>
  <c r="U106" i="6"/>
  <c r="F107" i="6"/>
  <c r="H107" i="6"/>
  <c r="J107" i="6"/>
  <c r="L107" i="6"/>
  <c r="N107" i="6"/>
  <c r="P107" i="6"/>
  <c r="R107" i="6"/>
  <c r="T107" i="6"/>
  <c r="U107" i="6" s="1"/>
  <c r="V107" i="6" s="1"/>
  <c r="F108" i="6"/>
  <c r="H108" i="6"/>
  <c r="J108" i="6"/>
  <c r="L108" i="6"/>
  <c r="N108" i="6"/>
  <c r="P108" i="6"/>
  <c r="R108" i="6"/>
  <c r="T108" i="6"/>
  <c r="U108" i="6" s="1"/>
  <c r="V108" i="6" s="1"/>
  <c r="F109" i="6"/>
  <c r="H109" i="6"/>
  <c r="S109" i="6" s="1"/>
  <c r="J109" i="6"/>
  <c r="L109" i="6"/>
  <c r="N109" i="6"/>
  <c r="P109" i="6"/>
  <c r="R109" i="6"/>
  <c r="T109" i="6"/>
  <c r="U109" i="6"/>
  <c r="V109" i="6" s="1"/>
  <c r="F110" i="6"/>
  <c r="H110" i="6"/>
  <c r="J110" i="6"/>
  <c r="L110" i="6"/>
  <c r="N110" i="6"/>
  <c r="P110" i="6"/>
  <c r="R110" i="6"/>
  <c r="T110" i="6"/>
  <c r="U110" i="6" s="1"/>
  <c r="F111" i="6"/>
  <c r="H111" i="6"/>
  <c r="J111" i="6"/>
  <c r="L111" i="6"/>
  <c r="N111" i="6"/>
  <c r="P111" i="6"/>
  <c r="R111" i="6"/>
  <c r="T111" i="6"/>
  <c r="U111" i="6"/>
  <c r="V111" i="6" s="1"/>
  <c r="F112" i="6"/>
  <c r="H112" i="6"/>
  <c r="J112" i="6"/>
  <c r="L112" i="6"/>
  <c r="N112" i="6"/>
  <c r="P112" i="6"/>
  <c r="R112" i="6"/>
  <c r="T112" i="6"/>
  <c r="U112" i="6"/>
  <c r="V112" i="6" s="1"/>
  <c r="F113" i="6"/>
  <c r="H113" i="6"/>
  <c r="J113" i="6"/>
  <c r="S113" i="6" s="1"/>
  <c r="L113" i="6"/>
  <c r="N113" i="6"/>
  <c r="P113" i="6"/>
  <c r="R113" i="6"/>
  <c r="T113" i="6"/>
  <c r="U113" i="6" s="1"/>
  <c r="V113" i="6" s="1"/>
  <c r="F114" i="6"/>
  <c r="H114" i="6"/>
  <c r="S114" i="6" s="1"/>
  <c r="J114" i="6"/>
  <c r="L114" i="6"/>
  <c r="N114" i="6"/>
  <c r="P114" i="6"/>
  <c r="R114" i="6"/>
  <c r="T114" i="6"/>
  <c r="U114" i="6"/>
  <c r="F115" i="6"/>
  <c r="H115" i="6"/>
  <c r="J115" i="6"/>
  <c r="L115" i="6"/>
  <c r="N115" i="6"/>
  <c r="P115" i="6"/>
  <c r="R115" i="6"/>
  <c r="T115" i="6"/>
  <c r="U115" i="6" s="1"/>
  <c r="V115" i="6" s="1"/>
  <c r="F116" i="6"/>
  <c r="H116" i="6"/>
  <c r="J116" i="6"/>
  <c r="L116" i="6"/>
  <c r="N116" i="6"/>
  <c r="P116" i="6"/>
  <c r="R116" i="6"/>
  <c r="T116" i="6"/>
  <c r="U116" i="6" s="1"/>
  <c r="V116" i="6" s="1"/>
  <c r="F117" i="6"/>
  <c r="H117" i="6"/>
  <c r="S117" i="6" s="1"/>
  <c r="J117" i="6"/>
  <c r="L117" i="6"/>
  <c r="N117" i="6"/>
  <c r="P117" i="6"/>
  <c r="R117" i="6"/>
  <c r="T117" i="6"/>
  <c r="U117" i="6"/>
  <c r="V117" i="6" s="1"/>
  <c r="F118" i="6"/>
  <c r="H118" i="6"/>
  <c r="J118" i="6"/>
  <c r="L118" i="6"/>
  <c r="N118" i="6"/>
  <c r="P118" i="6"/>
  <c r="R118" i="6"/>
  <c r="T118" i="6"/>
  <c r="U118" i="6" s="1"/>
  <c r="F119" i="6"/>
  <c r="H119" i="6"/>
  <c r="J119" i="6"/>
  <c r="L119" i="6"/>
  <c r="N119" i="6"/>
  <c r="P119" i="6"/>
  <c r="R119" i="6"/>
  <c r="T119" i="6"/>
  <c r="U119" i="6"/>
  <c r="V119" i="6" s="1"/>
  <c r="F120" i="6"/>
  <c r="H120" i="6"/>
  <c r="J120" i="6"/>
  <c r="L120" i="6"/>
  <c r="N120" i="6"/>
  <c r="P120" i="6"/>
  <c r="R120" i="6"/>
  <c r="T120" i="6"/>
  <c r="U120" i="6"/>
  <c r="V120" i="6" s="1"/>
  <c r="F121" i="6"/>
  <c r="H121" i="6"/>
  <c r="J121" i="6"/>
  <c r="L121" i="6"/>
  <c r="N121" i="6"/>
  <c r="P121" i="6"/>
  <c r="R121" i="6"/>
  <c r="T121" i="6"/>
  <c r="U121" i="6" s="1"/>
  <c r="V121" i="6" s="1"/>
  <c r="F122" i="6"/>
  <c r="H122" i="6"/>
  <c r="S122" i="6" s="1"/>
  <c r="J122" i="6"/>
  <c r="L122" i="6"/>
  <c r="N122" i="6"/>
  <c r="P122" i="6"/>
  <c r="R122" i="6"/>
  <c r="T122" i="6"/>
  <c r="U122" i="6" s="1"/>
  <c r="F123" i="6"/>
  <c r="H123" i="6"/>
  <c r="J123" i="6"/>
  <c r="L123" i="6"/>
  <c r="N123" i="6"/>
  <c r="P123" i="6"/>
  <c r="R123" i="6"/>
  <c r="T123" i="6"/>
  <c r="U123" i="6" s="1"/>
  <c r="V123" i="6" s="1"/>
  <c r="F124" i="6"/>
  <c r="H124" i="6"/>
  <c r="J124" i="6"/>
  <c r="L124" i="6"/>
  <c r="N124" i="6"/>
  <c r="P124" i="6"/>
  <c r="R124" i="6"/>
  <c r="T124" i="6"/>
  <c r="U124" i="6" s="1"/>
  <c r="V124" i="6" s="1"/>
  <c r="F125" i="6"/>
  <c r="H125" i="6"/>
  <c r="J125" i="6"/>
  <c r="L125" i="6"/>
  <c r="N125" i="6"/>
  <c r="P125" i="6"/>
  <c r="R125" i="6"/>
  <c r="S125" i="6"/>
  <c r="T125" i="6"/>
  <c r="U125" i="6"/>
  <c r="V125" i="6" s="1"/>
  <c r="F126" i="6"/>
  <c r="H126" i="6"/>
  <c r="J126" i="6"/>
  <c r="S126" i="6" s="1"/>
  <c r="L126" i="6"/>
  <c r="N126" i="6"/>
  <c r="P126" i="6"/>
  <c r="R126" i="6"/>
  <c r="T126" i="6"/>
  <c r="U126" i="6" s="1"/>
  <c r="F127" i="6"/>
  <c r="H127" i="6"/>
  <c r="J127" i="6"/>
  <c r="L127" i="6"/>
  <c r="N127" i="6"/>
  <c r="P127" i="6"/>
  <c r="R127" i="6"/>
  <c r="T127" i="6"/>
  <c r="U127" i="6"/>
  <c r="V127" i="6" s="1"/>
  <c r="F128" i="6"/>
  <c r="H128" i="6"/>
  <c r="J128" i="6"/>
  <c r="L128" i="6"/>
  <c r="N128" i="6"/>
  <c r="P128" i="6"/>
  <c r="R128" i="6"/>
  <c r="T128" i="6"/>
  <c r="U128" i="6" s="1"/>
  <c r="V128" i="6" s="1"/>
  <c r="F129" i="6"/>
  <c r="H129" i="6"/>
  <c r="J129" i="6"/>
  <c r="L129" i="6"/>
  <c r="N129" i="6"/>
  <c r="P129" i="6"/>
  <c r="R129" i="6"/>
  <c r="T129" i="6"/>
  <c r="U129" i="6"/>
  <c r="V129" i="6" s="1"/>
  <c r="F130" i="6"/>
  <c r="H130" i="6"/>
  <c r="J130" i="6"/>
  <c r="S130" i="6" s="1"/>
  <c r="L130" i="6"/>
  <c r="N130" i="6"/>
  <c r="P130" i="6"/>
  <c r="R130" i="6"/>
  <c r="T130" i="6"/>
  <c r="U130" i="6"/>
  <c r="F131" i="6"/>
  <c r="H131" i="6"/>
  <c r="J131" i="6"/>
  <c r="L131" i="6"/>
  <c r="N131" i="6"/>
  <c r="P131" i="6"/>
  <c r="R131" i="6"/>
  <c r="T131" i="6"/>
  <c r="U131" i="6"/>
  <c r="V131" i="6" s="1"/>
  <c r="F132" i="6"/>
  <c r="H132" i="6"/>
  <c r="J132" i="6"/>
  <c r="L132" i="6"/>
  <c r="N132" i="6"/>
  <c r="P132" i="6"/>
  <c r="R132" i="6"/>
  <c r="T132" i="6"/>
  <c r="U132" i="6" s="1"/>
  <c r="V132" i="6" s="1"/>
  <c r="F133" i="6"/>
  <c r="H133" i="6"/>
  <c r="S133" i="6" s="1"/>
  <c r="J133" i="6"/>
  <c r="L133" i="6"/>
  <c r="N133" i="6"/>
  <c r="P133" i="6"/>
  <c r="R133" i="6"/>
  <c r="T133" i="6"/>
  <c r="U133" i="6"/>
  <c r="V133" i="6" s="1"/>
  <c r="F134" i="6"/>
  <c r="H134" i="6"/>
  <c r="J134" i="6"/>
  <c r="L134" i="6"/>
  <c r="N134" i="6"/>
  <c r="P134" i="6"/>
  <c r="R134" i="6"/>
  <c r="T134" i="6"/>
  <c r="U134" i="6" s="1"/>
  <c r="F135" i="6"/>
  <c r="H135" i="6"/>
  <c r="J135" i="6"/>
  <c r="L135" i="6"/>
  <c r="N135" i="6"/>
  <c r="P135" i="6"/>
  <c r="R135" i="6"/>
  <c r="T135" i="6"/>
  <c r="U135" i="6" s="1"/>
  <c r="V135" i="6" s="1"/>
  <c r="F136" i="6"/>
  <c r="H136" i="6"/>
  <c r="J136" i="6"/>
  <c r="L136" i="6"/>
  <c r="N136" i="6"/>
  <c r="P136" i="6"/>
  <c r="R136" i="6"/>
  <c r="T136" i="6"/>
  <c r="U136" i="6"/>
  <c r="V136" i="6"/>
  <c r="F137" i="6"/>
  <c r="H137" i="6"/>
  <c r="J137" i="6"/>
  <c r="L137" i="6"/>
  <c r="N137" i="6"/>
  <c r="P137" i="6"/>
  <c r="R137" i="6"/>
  <c r="S137" i="6"/>
  <c r="T137" i="6"/>
  <c r="U137" i="6" s="1"/>
  <c r="V137" i="6" s="1"/>
  <c r="F138" i="6"/>
  <c r="H138" i="6"/>
  <c r="S138" i="6" s="1"/>
  <c r="J138" i="6"/>
  <c r="L138" i="6"/>
  <c r="N138" i="6"/>
  <c r="P138" i="6"/>
  <c r="R138" i="6"/>
  <c r="T138" i="6"/>
  <c r="U138" i="6"/>
  <c r="F139" i="6"/>
  <c r="H139" i="6"/>
  <c r="J139" i="6"/>
  <c r="L139" i="6"/>
  <c r="N139" i="6"/>
  <c r="P139" i="6"/>
  <c r="R139" i="6"/>
  <c r="T139" i="6"/>
  <c r="U139" i="6" s="1"/>
  <c r="V139" i="6" s="1"/>
  <c r="F140" i="6"/>
  <c r="H140" i="6"/>
  <c r="J140" i="6"/>
  <c r="L140" i="6"/>
  <c r="N140" i="6"/>
  <c r="P140" i="6"/>
  <c r="R140" i="6"/>
  <c r="T140" i="6"/>
  <c r="U140" i="6" s="1"/>
  <c r="V140" i="6" s="1"/>
  <c r="F142" i="6"/>
  <c r="H142" i="6"/>
  <c r="J142" i="6"/>
  <c r="J141" i="6" s="1"/>
  <c r="L142" i="6"/>
  <c r="N142" i="6"/>
  <c r="N141" i="6" s="1"/>
  <c r="P142" i="6"/>
  <c r="P141" i="6" s="1"/>
  <c r="R142" i="6"/>
  <c r="R141" i="6"/>
  <c r="T142" i="6"/>
  <c r="U142" i="6" s="1"/>
  <c r="F143" i="6"/>
  <c r="F141" i="6"/>
  <c r="H143" i="6"/>
  <c r="J143" i="6"/>
  <c r="L143" i="6"/>
  <c r="N143" i="6"/>
  <c r="P143" i="6"/>
  <c r="R143" i="6"/>
  <c r="T143" i="6"/>
  <c r="U143" i="6" s="1"/>
  <c r="V143" i="6" s="1"/>
  <c r="F144" i="6"/>
  <c r="H144" i="6"/>
  <c r="J144" i="6"/>
  <c r="L144" i="6"/>
  <c r="L141" i="6" s="1"/>
  <c r="N144" i="6"/>
  <c r="P144" i="6"/>
  <c r="R144" i="6"/>
  <c r="T144" i="6"/>
  <c r="U144" i="6"/>
  <c r="V144" i="6" s="1"/>
  <c r="F146" i="6"/>
  <c r="H146" i="6"/>
  <c r="J146" i="6"/>
  <c r="L146" i="6"/>
  <c r="N146" i="6"/>
  <c r="P146" i="6"/>
  <c r="R146" i="6"/>
  <c r="T146" i="6"/>
  <c r="U146" i="6"/>
  <c r="F147" i="6"/>
  <c r="H147" i="6"/>
  <c r="H145" i="6" s="1"/>
  <c r="J147" i="6"/>
  <c r="L147" i="6"/>
  <c r="L145" i="6" s="1"/>
  <c r="N147" i="6"/>
  <c r="P147" i="6"/>
  <c r="R147" i="6"/>
  <c r="S147" i="6" s="1"/>
  <c r="T147" i="6"/>
  <c r="U147" i="6" s="1"/>
  <c r="V147" i="6" s="1"/>
  <c r="F148" i="6"/>
  <c r="F145" i="6" s="1"/>
  <c r="H148" i="6"/>
  <c r="J148" i="6"/>
  <c r="L148" i="6"/>
  <c r="N148" i="6"/>
  <c r="P148" i="6"/>
  <c r="R148" i="6"/>
  <c r="T148" i="6"/>
  <c r="U148" i="6" s="1"/>
  <c r="V148" i="6" s="1"/>
  <c r="F149" i="6"/>
  <c r="H149" i="6"/>
  <c r="J149" i="6"/>
  <c r="L149" i="6"/>
  <c r="N149" i="6"/>
  <c r="P149" i="6"/>
  <c r="R149" i="6"/>
  <c r="T149" i="6"/>
  <c r="U149" i="6" s="1"/>
  <c r="V149" i="6" s="1"/>
  <c r="F151" i="6"/>
  <c r="H151" i="6"/>
  <c r="J151" i="6"/>
  <c r="L151" i="6"/>
  <c r="N151" i="6"/>
  <c r="P151" i="6"/>
  <c r="R151" i="6"/>
  <c r="T151" i="6"/>
  <c r="U151" i="6" s="1"/>
  <c r="F152" i="6"/>
  <c r="H152" i="6"/>
  <c r="J152" i="6"/>
  <c r="L152" i="6"/>
  <c r="N152" i="6"/>
  <c r="P152" i="6"/>
  <c r="R152" i="6"/>
  <c r="R150" i="6" s="1"/>
  <c r="T152" i="6"/>
  <c r="U152" i="6" s="1"/>
  <c r="V152" i="6" s="1"/>
  <c r="F153" i="6"/>
  <c r="H153" i="6"/>
  <c r="J153" i="6"/>
  <c r="L153" i="6"/>
  <c r="N153" i="6"/>
  <c r="P153" i="6"/>
  <c r="R153" i="6"/>
  <c r="T153" i="6"/>
  <c r="U153" i="6" s="1"/>
  <c r="V153" i="6" s="1"/>
  <c r="F154" i="6"/>
  <c r="H154" i="6"/>
  <c r="J154" i="6"/>
  <c r="S154" i="6" s="1"/>
  <c r="L154" i="6"/>
  <c r="N154" i="6"/>
  <c r="P154" i="6"/>
  <c r="R154" i="6"/>
  <c r="T154" i="6"/>
  <c r="U154" i="6"/>
  <c r="V154" i="6" s="1"/>
  <c r="F155" i="6"/>
  <c r="H155" i="6"/>
  <c r="J155" i="6"/>
  <c r="L155" i="6"/>
  <c r="N155" i="6"/>
  <c r="P155" i="6"/>
  <c r="R155" i="6"/>
  <c r="T155" i="6"/>
  <c r="U155" i="6" s="1"/>
  <c r="F156" i="6"/>
  <c r="H156" i="6"/>
  <c r="J156" i="6"/>
  <c r="L156" i="6"/>
  <c r="N156" i="6"/>
  <c r="P156" i="6"/>
  <c r="R156" i="6"/>
  <c r="T156" i="6"/>
  <c r="U156" i="6" s="1"/>
  <c r="V156" i="6" s="1"/>
  <c r="F157" i="6"/>
  <c r="H157" i="6"/>
  <c r="J157" i="6"/>
  <c r="L157" i="6"/>
  <c r="N157" i="6"/>
  <c r="P157" i="6"/>
  <c r="R157" i="6"/>
  <c r="T157" i="6"/>
  <c r="U157" i="6" s="1"/>
  <c r="V157" i="6" s="1"/>
  <c r="F158" i="6"/>
  <c r="H158" i="6"/>
  <c r="J158" i="6"/>
  <c r="S158" i="6" s="1"/>
  <c r="L158" i="6"/>
  <c r="N158" i="6"/>
  <c r="P158" i="6"/>
  <c r="R158" i="6"/>
  <c r="T158" i="6"/>
  <c r="U158" i="6"/>
  <c r="V158" i="6" s="1"/>
  <c r="F159" i="6"/>
  <c r="H159" i="6"/>
  <c r="J159" i="6"/>
  <c r="L159" i="6"/>
  <c r="N159" i="6"/>
  <c r="P159" i="6"/>
  <c r="R159" i="6"/>
  <c r="T159" i="6"/>
  <c r="U159" i="6" s="1"/>
  <c r="F160" i="6"/>
  <c r="H160" i="6"/>
  <c r="J160" i="6"/>
  <c r="L160" i="6"/>
  <c r="N160" i="6"/>
  <c r="P160" i="6"/>
  <c r="R160" i="6"/>
  <c r="T160" i="6"/>
  <c r="U160" i="6" s="1"/>
  <c r="V160" i="6" s="1"/>
  <c r="F163" i="6"/>
  <c r="H163" i="6"/>
  <c r="J163" i="6"/>
  <c r="L163" i="6"/>
  <c r="N163" i="6"/>
  <c r="P163" i="6"/>
  <c r="R163" i="6"/>
  <c r="T163" i="6"/>
  <c r="U163" i="6" s="1"/>
  <c r="F164" i="6"/>
  <c r="H164" i="6"/>
  <c r="J164" i="6"/>
  <c r="S164" i="6" s="1"/>
  <c r="L164" i="6"/>
  <c r="N164" i="6"/>
  <c r="N162" i="6" s="1"/>
  <c r="P164" i="6"/>
  <c r="R164" i="6"/>
  <c r="T164" i="6"/>
  <c r="U164" i="6"/>
  <c r="V164" i="6" s="1"/>
  <c r="F165" i="6"/>
  <c r="H165" i="6"/>
  <c r="J165" i="6"/>
  <c r="L165" i="6"/>
  <c r="N165" i="6"/>
  <c r="P165" i="6"/>
  <c r="R165" i="6"/>
  <c r="T165" i="6"/>
  <c r="U165" i="6" s="1"/>
  <c r="V165" i="6" s="1"/>
  <c r="F166" i="6"/>
  <c r="H166" i="6"/>
  <c r="J166" i="6"/>
  <c r="L166" i="6"/>
  <c r="N166" i="6"/>
  <c r="P166" i="6"/>
  <c r="R166" i="6"/>
  <c r="T166" i="6"/>
  <c r="U166" i="6" s="1"/>
  <c r="V166" i="6" s="1"/>
  <c r="F167" i="6"/>
  <c r="H167" i="6"/>
  <c r="J167" i="6"/>
  <c r="L167" i="6"/>
  <c r="N167" i="6"/>
  <c r="P167" i="6"/>
  <c r="R167" i="6"/>
  <c r="T167" i="6"/>
  <c r="U167" i="6" s="1"/>
  <c r="V167" i="6" s="1"/>
  <c r="F168" i="6"/>
  <c r="H168" i="6"/>
  <c r="J168" i="6"/>
  <c r="L168" i="6"/>
  <c r="N168" i="6"/>
  <c r="P168" i="6"/>
  <c r="R168" i="6"/>
  <c r="S168" i="6"/>
  <c r="T168" i="6"/>
  <c r="U168" i="6" s="1"/>
  <c r="V168" i="6" s="1"/>
  <c r="F169" i="6"/>
  <c r="H169" i="6"/>
  <c r="J169" i="6"/>
  <c r="L169" i="6"/>
  <c r="N169" i="6"/>
  <c r="P169" i="6"/>
  <c r="R169" i="6"/>
  <c r="T169" i="6"/>
  <c r="U169" i="6"/>
  <c r="V169" i="6" s="1"/>
  <c r="F170" i="6"/>
  <c r="H170" i="6"/>
  <c r="J170" i="6"/>
  <c r="L170" i="6"/>
  <c r="N170" i="6"/>
  <c r="P170" i="6"/>
  <c r="R170" i="6"/>
  <c r="T170" i="6"/>
  <c r="U170" i="6" s="1"/>
  <c r="V170" i="6" s="1"/>
  <c r="F171" i="6"/>
  <c r="H171" i="6"/>
  <c r="J171" i="6"/>
  <c r="L171" i="6"/>
  <c r="N171" i="6"/>
  <c r="P171" i="6"/>
  <c r="R171" i="6"/>
  <c r="T171" i="6"/>
  <c r="U171" i="6"/>
  <c r="V171" i="6" s="1"/>
  <c r="F172" i="6"/>
  <c r="H172" i="6"/>
  <c r="J172" i="6"/>
  <c r="S172" i="6" s="1"/>
  <c r="L172" i="6"/>
  <c r="N172" i="6"/>
  <c r="P172" i="6"/>
  <c r="R172" i="6"/>
  <c r="T172" i="6"/>
  <c r="U172" i="6" s="1"/>
  <c r="V172" i="6" s="1"/>
  <c r="F173" i="6"/>
  <c r="H173" i="6"/>
  <c r="J173" i="6"/>
  <c r="L173" i="6"/>
  <c r="N173" i="6"/>
  <c r="P173" i="6"/>
  <c r="R173" i="6"/>
  <c r="T173" i="6"/>
  <c r="U173" i="6" s="1"/>
  <c r="V173" i="6" s="1"/>
  <c r="F174" i="6"/>
  <c r="H174" i="6"/>
  <c r="J174" i="6"/>
  <c r="L174" i="6"/>
  <c r="N174" i="6"/>
  <c r="P174" i="6"/>
  <c r="R174" i="6"/>
  <c r="T174" i="6"/>
  <c r="U174" i="6" s="1"/>
  <c r="V174" i="6" s="1"/>
  <c r="F175" i="6"/>
  <c r="H175" i="6"/>
  <c r="J175" i="6"/>
  <c r="L175" i="6"/>
  <c r="N175" i="6"/>
  <c r="P175" i="6"/>
  <c r="R175" i="6"/>
  <c r="T175" i="6"/>
  <c r="U175" i="6" s="1"/>
  <c r="V175" i="6" s="1"/>
  <c r="F176" i="6"/>
  <c r="H176" i="6"/>
  <c r="J176" i="6"/>
  <c r="S176" i="6" s="1"/>
  <c r="L176" i="6"/>
  <c r="N176" i="6"/>
  <c r="P176" i="6"/>
  <c r="R176" i="6"/>
  <c r="T176" i="6"/>
  <c r="U176" i="6"/>
  <c r="V176" i="6" s="1"/>
  <c r="F177" i="6"/>
  <c r="H177" i="6"/>
  <c r="J177" i="6"/>
  <c r="L177" i="6"/>
  <c r="N177" i="6"/>
  <c r="P177" i="6"/>
  <c r="R177" i="6"/>
  <c r="T177" i="6"/>
  <c r="U177" i="6" s="1"/>
  <c r="V177" i="6" s="1"/>
  <c r="F178" i="6"/>
  <c r="H178" i="6"/>
  <c r="J178" i="6"/>
  <c r="L178" i="6"/>
  <c r="N178" i="6"/>
  <c r="P178" i="6"/>
  <c r="R178" i="6"/>
  <c r="T178" i="6"/>
  <c r="U178" i="6"/>
  <c r="V178" i="6" s="1"/>
  <c r="F179" i="6"/>
  <c r="H179" i="6"/>
  <c r="J179" i="6"/>
  <c r="L179" i="6"/>
  <c r="N179" i="6"/>
  <c r="P179" i="6"/>
  <c r="R179" i="6"/>
  <c r="T179" i="6"/>
  <c r="U179" i="6" s="1"/>
  <c r="V179" i="6" s="1"/>
  <c r="F180" i="6"/>
  <c r="H180" i="6"/>
  <c r="J180" i="6"/>
  <c r="S180" i="6" s="1"/>
  <c r="L180" i="6"/>
  <c r="N180" i="6"/>
  <c r="P180" i="6"/>
  <c r="R180" i="6"/>
  <c r="T180" i="6"/>
  <c r="U180" i="6" s="1"/>
  <c r="V180" i="6" s="1"/>
  <c r="F181" i="6"/>
  <c r="H181" i="6"/>
  <c r="J181" i="6"/>
  <c r="L181" i="6"/>
  <c r="N181" i="6"/>
  <c r="P181" i="6"/>
  <c r="R181" i="6"/>
  <c r="T181" i="6"/>
  <c r="U181" i="6" s="1"/>
  <c r="V181" i="6"/>
  <c r="F182" i="6"/>
  <c r="H182" i="6"/>
  <c r="J182" i="6"/>
  <c r="L182" i="6"/>
  <c r="N182" i="6"/>
  <c r="P182" i="6"/>
  <c r="R182" i="6"/>
  <c r="T182" i="6"/>
  <c r="U182" i="6" s="1"/>
  <c r="V182" i="6" s="1"/>
  <c r="F183" i="6"/>
  <c r="H183" i="6"/>
  <c r="J183" i="6"/>
  <c r="L183" i="6"/>
  <c r="N183" i="6"/>
  <c r="P183" i="6"/>
  <c r="R183" i="6"/>
  <c r="T183" i="6"/>
  <c r="U183" i="6" s="1"/>
  <c r="V183" i="6" s="1"/>
  <c r="F184" i="6"/>
  <c r="H184" i="6"/>
  <c r="J184" i="6"/>
  <c r="L184" i="6"/>
  <c r="N184" i="6"/>
  <c r="P184" i="6"/>
  <c r="R184" i="6"/>
  <c r="S184" i="6"/>
  <c r="T184" i="6"/>
  <c r="U184" i="6" s="1"/>
  <c r="V184" i="6" s="1"/>
  <c r="F185" i="6"/>
  <c r="H185" i="6"/>
  <c r="J185" i="6"/>
  <c r="L185" i="6"/>
  <c r="N185" i="6"/>
  <c r="P185" i="6"/>
  <c r="R185" i="6"/>
  <c r="T185" i="6"/>
  <c r="U185" i="6"/>
  <c r="V185" i="6" s="1"/>
  <c r="F186" i="6"/>
  <c r="H186" i="6"/>
  <c r="J186" i="6"/>
  <c r="L186" i="6"/>
  <c r="N186" i="6"/>
  <c r="P186" i="6"/>
  <c r="R186" i="6"/>
  <c r="T186" i="6"/>
  <c r="U186" i="6" s="1"/>
  <c r="V186" i="6" s="1"/>
  <c r="F188" i="6"/>
  <c r="H188" i="6"/>
  <c r="J188" i="6"/>
  <c r="L188" i="6"/>
  <c r="N188" i="6"/>
  <c r="P188" i="6"/>
  <c r="R188" i="6"/>
  <c r="T188" i="6"/>
  <c r="U188" i="6"/>
  <c r="F189" i="6"/>
  <c r="H189" i="6"/>
  <c r="J189" i="6"/>
  <c r="L189" i="6"/>
  <c r="N189" i="6"/>
  <c r="P189" i="6"/>
  <c r="R189" i="6"/>
  <c r="T189" i="6"/>
  <c r="U189" i="6" s="1"/>
  <c r="V189" i="6" s="1"/>
  <c r="F190" i="6"/>
  <c r="H190" i="6"/>
  <c r="J190" i="6"/>
  <c r="L190" i="6"/>
  <c r="N190" i="6"/>
  <c r="P190" i="6"/>
  <c r="R190" i="6"/>
  <c r="T190" i="6"/>
  <c r="U190" i="6"/>
  <c r="V190" i="6" s="1"/>
  <c r="F191" i="6"/>
  <c r="H191" i="6"/>
  <c r="J191" i="6"/>
  <c r="L191" i="6"/>
  <c r="N191" i="6"/>
  <c r="P191" i="6"/>
  <c r="R191" i="6"/>
  <c r="T191" i="6"/>
  <c r="U191" i="6" s="1"/>
  <c r="V191" i="6"/>
  <c r="F192" i="6"/>
  <c r="H192" i="6"/>
  <c r="J192" i="6"/>
  <c r="L192" i="6"/>
  <c r="N192" i="6"/>
  <c r="P192" i="6"/>
  <c r="R192" i="6"/>
  <c r="T192" i="6"/>
  <c r="U192" i="6" s="1"/>
  <c r="F193" i="6"/>
  <c r="H193" i="6"/>
  <c r="J193" i="6"/>
  <c r="L193" i="6"/>
  <c r="N193" i="6"/>
  <c r="P193" i="6"/>
  <c r="R193" i="6"/>
  <c r="T193" i="6"/>
  <c r="U193" i="6" s="1"/>
  <c r="V193" i="6" s="1"/>
  <c r="F194" i="6"/>
  <c r="H194" i="6"/>
  <c r="J194" i="6"/>
  <c r="L194" i="6"/>
  <c r="N194" i="6"/>
  <c r="P194" i="6"/>
  <c r="R194" i="6"/>
  <c r="T194" i="6"/>
  <c r="U194" i="6"/>
  <c r="V194" i="6" s="1"/>
  <c r="F195" i="6"/>
  <c r="H195" i="6"/>
  <c r="J195" i="6"/>
  <c r="L195" i="6"/>
  <c r="N195" i="6"/>
  <c r="P195" i="6"/>
  <c r="R195" i="6"/>
  <c r="T195" i="6"/>
  <c r="U195" i="6" s="1"/>
  <c r="V195" i="6"/>
  <c r="F196" i="6"/>
  <c r="H196" i="6"/>
  <c r="J196" i="6"/>
  <c r="L196" i="6"/>
  <c r="N196" i="6"/>
  <c r="P196" i="6"/>
  <c r="R196" i="6"/>
  <c r="T196" i="6"/>
  <c r="U196" i="6" s="1"/>
  <c r="F198" i="6"/>
  <c r="H198" i="6"/>
  <c r="J198" i="6"/>
  <c r="L198" i="6"/>
  <c r="N198" i="6"/>
  <c r="P198" i="6"/>
  <c r="R198" i="6"/>
  <c r="T198" i="6"/>
  <c r="U198" i="6" s="1"/>
  <c r="F199" i="6"/>
  <c r="H199" i="6"/>
  <c r="J199" i="6"/>
  <c r="L199" i="6"/>
  <c r="N199" i="6"/>
  <c r="P199" i="6"/>
  <c r="R199" i="6"/>
  <c r="T199" i="6"/>
  <c r="U199" i="6" s="1"/>
  <c r="V199" i="6" s="1"/>
  <c r="F200" i="6"/>
  <c r="H200" i="6"/>
  <c r="J200" i="6"/>
  <c r="L200" i="6"/>
  <c r="N200" i="6"/>
  <c r="P200" i="6"/>
  <c r="R200" i="6"/>
  <c r="T200" i="6"/>
  <c r="U200" i="6"/>
  <c r="V200" i="6" s="1"/>
  <c r="F201" i="6"/>
  <c r="H201" i="6"/>
  <c r="J201" i="6"/>
  <c r="L201" i="6"/>
  <c r="N201" i="6"/>
  <c r="P201" i="6"/>
  <c r="R201" i="6"/>
  <c r="T201" i="6"/>
  <c r="U201" i="6" s="1"/>
  <c r="V201" i="6" s="1"/>
  <c r="F202" i="6"/>
  <c r="H202" i="6"/>
  <c r="J202" i="6"/>
  <c r="S202" i="6" s="1"/>
  <c r="L202" i="6"/>
  <c r="N202" i="6"/>
  <c r="P202" i="6"/>
  <c r="R202" i="6"/>
  <c r="T202" i="6"/>
  <c r="U202" i="6" s="1"/>
  <c r="F203" i="6"/>
  <c r="H203" i="6"/>
  <c r="J203" i="6"/>
  <c r="L203" i="6"/>
  <c r="N203" i="6"/>
  <c r="P203" i="6"/>
  <c r="R203" i="6"/>
  <c r="T203" i="6"/>
  <c r="U203" i="6" s="1"/>
  <c r="V203" i="6"/>
  <c r="F204" i="6"/>
  <c r="H204" i="6"/>
  <c r="J204" i="6"/>
  <c r="L204" i="6"/>
  <c r="N204" i="6"/>
  <c r="P204" i="6"/>
  <c r="R204" i="6"/>
  <c r="T204" i="6"/>
  <c r="U204" i="6" s="1"/>
  <c r="V204" i="6" s="1"/>
  <c r="F205" i="6"/>
  <c r="H205" i="6"/>
  <c r="J205" i="6"/>
  <c r="L205" i="6"/>
  <c r="N205" i="6"/>
  <c r="P205" i="6"/>
  <c r="R205" i="6"/>
  <c r="T205" i="6"/>
  <c r="U205" i="6" s="1"/>
  <c r="V205" i="6" s="1"/>
  <c r="F206" i="6"/>
  <c r="H206" i="6"/>
  <c r="J206" i="6"/>
  <c r="L206" i="6"/>
  <c r="N206" i="6"/>
  <c r="P206" i="6"/>
  <c r="R206" i="6"/>
  <c r="S206" i="6"/>
  <c r="T206" i="6"/>
  <c r="U206" i="6" s="1"/>
  <c r="V206" i="6" s="1"/>
  <c r="F207" i="6"/>
  <c r="H207" i="6"/>
  <c r="J207" i="6"/>
  <c r="L207" i="6"/>
  <c r="N207" i="6"/>
  <c r="P207" i="6"/>
  <c r="R207" i="6"/>
  <c r="T207" i="6"/>
  <c r="U207" i="6"/>
  <c r="V207" i="6" s="1"/>
  <c r="F208" i="6"/>
  <c r="H208" i="6"/>
  <c r="J208" i="6"/>
  <c r="L208" i="6"/>
  <c r="N208" i="6"/>
  <c r="P208" i="6"/>
  <c r="R208" i="6"/>
  <c r="T208" i="6"/>
  <c r="U208" i="6" s="1"/>
  <c r="V208" i="6" s="1"/>
  <c r="F209" i="6"/>
  <c r="H209" i="6"/>
  <c r="J209" i="6"/>
  <c r="L209" i="6"/>
  <c r="N209" i="6"/>
  <c r="P209" i="6"/>
  <c r="R209" i="6"/>
  <c r="T209" i="6"/>
  <c r="U209" i="6"/>
  <c r="V209" i="6" s="1"/>
  <c r="F210" i="6"/>
  <c r="H210" i="6"/>
  <c r="J210" i="6"/>
  <c r="L210" i="6"/>
  <c r="N210" i="6"/>
  <c r="P210" i="6"/>
  <c r="R210" i="6"/>
  <c r="T210" i="6"/>
  <c r="U210" i="6" s="1"/>
  <c r="V210" i="6" s="1"/>
  <c r="F211" i="6"/>
  <c r="H211" i="6"/>
  <c r="J211" i="6"/>
  <c r="L211" i="6"/>
  <c r="N211" i="6"/>
  <c r="P211" i="6"/>
  <c r="R211" i="6"/>
  <c r="T211" i="6"/>
  <c r="U211" i="6" s="1"/>
  <c r="V211" i="6" s="1"/>
  <c r="F212" i="6"/>
  <c r="H212" i="6"/>
  <c r="J212" i="6"/>
  <c r="L212" i="6"/>
  <c r="N212" i="6"/>
  <c r="P212" i="6"/>
  <c r="R212" i="6"/>
  <c r="T212" i="6"/>
  <c r="U212" i="6" s="1"/>
  <c r="V212" i="6"/>
  <c r="F213" i="6"/>
  <c r="H213" i="6"/>
  <c r="J213" i="6"/>
  <c r="L213" i="6"/>
  <c r="N213" i="6"/>
  <c r="P213" i="6"/>
  <c r="R213" i="6"/>
  <c r="T213" i="6"/>
  <c r="U213" i="6" s="1"/>
  <c r="V213" i="6" s="1"/>
  <c r="F214" i="6"/>
  <c r="H214" i="6"/>
  <c r="J214" i="6"/>
  <c r="L214" i="6"/>
  <c r="N214" i="6"/>
  <c r="P214" i="6"/>
  <c r="R214" i="6"/>
  <c r="T214" i="6"/>
  <c r="U214" i="6"/>
  <c r="V214" i="6" s="1"/>
  <c r="F215" i="6"/>
  <c r="H215" i="6"/>
  <c r="J215" i="6"/>
  <c r="L215" i="6"/>
  <c r="N215" i="6"/>
  <c r="P215" i="6"/>
  <c r="R215" i="6"/>
  <c r="T215" i="6"/>
  <c r="U215" i="6" s="1"/>
  <c r="V215" i="6" s="1"/>
  <c r="F216" i="6"/>
  <c r="H216" i="6"/>
  <c r="J216" i="6"/>
  <c r="L216" i="6"/>
  <c r="N216" i="6"/>
  <c r="P216" i="6"/>
  <c r="R216" i="6"/>
  <c r="T216" i="6"/>
  <c r="U216" i="6"/>
  <c r="V216" i="6" s="1"/>
  <c r="F217" i="6"/>
  <c r="H217" i="6"/>
  <c r="J217" i="6"/>
  <c r="L217" i="6"/>
  <c r="N217" i="6"/>
  <c r="P217" i="6"/>
  <c r="R217" i="6"/>
  <c r="T217" i="6"/>
  <c r="U217" i="6" s="1"/>
  <c r="V217" i="6" s="1"/>
  <c r="F219" i="6"/>
  <c r="H219" i="6"/>
  <c r="J219" i="6"/>
  <c r="L219" i="6"/>
  <c r="N219" i="6"/>
  <c r="P219" i="6"/>
  <c r="R219" i="6"/>
  <c r="T219" i="6"/>
  <c r="U219" i="6"/>
  <c r="F220" i="6"/>
  <c r="H220" i="6"/>
  <c r="J220" i="6"/>
  <c r="L220" i="6"/>
  <c r="N220" i="6"/>
  <c r="P220" i="6"/>
  <c r="R220" i="6"/>
  <c r="T220" i="6"/>
  <c r="U220" i="6" s="1"/>
  <c r="V220" i="6" s="1"/>
  <c r="F221" i="6"/>
  <c r="H221" i="6"/>
  <c r="J221" i="6"/>
  <c r="L221" i="6"/>
  <c r="N221" i="6"/>
  <c r="P221" i="6"/>
  <c r="R221" i="6"/>
  <c r="T221" i="6"/>
  <c r="U221" i="6" s="1"/>
  <c r="V221" i="6" s="1"/>
  <c r="F222" i="6"/>
  <c r="H222" i="6"/>
  <c r="J222" i="6"/>
  <c r="L222" i="6"/>
  <c r="N222" i="6"/>
  <c r="P222" i="6"/>
  <c r="R222" i="6"/>
  <c r="T222" i="6"/>
  <c r="U222" i="6" s="1"/>
  <c r="V222" i="6" s="1"/>
  <c r="F223" i="6"/>
  <c r="H223" i="6"/>
  <c r="J223" i="6"/>
  <c r="L223" i="6"/>
  <c r="N223" i="6"/>
  <c r="P223" i="6"/>
  <c r="R223" i="6"/>
  <c r="T223" i="6"/>
  <c r="U223" i="6"/>
  <c r="V223" i="6" s="1"/>
  <c r="F224" i="6"/>
  <c r="H224" i="6"/>
  <c r="J224" i="6"/>
  <c r="L224" i="6"/>
  <c r="N224" i="6"/>
  <c r="P224" i="6"/>
  <c r="R224" i="6"/>
  <c r="T224" i="6"/>
  <c r="U224" i="6" s="1"/>
  <c r="V224" i="6"/>
  <c r="F225" i="6"/>
  <c r="H225" i="6"/>
  <c r="J225" i="6"/>
  <c r="L225" i="6"/>
  <c r="N225" i="6"/>
  <c r="P225" i="6"/>
  <c r="R225" i="6"/>
  <c r="S225" i="6"/>
  <c r="T225" i="6"/>
  <c r="U225" i="6"/>
  <c r="V225" i="6" s="1"/>
  <c r="F228" i="6"/>
  <c r="H228" i="6"/>
  <c r="S228" i="6" s="1"/>
  <c r="J228" i="6"/>
  <c r="L228" i="6"/>
  <c r="L227" i="6" s="1"/>
  <c r="N228" i="6"/>
  <c r="P228" i="6"/>
  <c r="R228" i="6"/>
  <c r="T228" i="6"/>
  <c r="U228" i="6" s="1"/>
  <c r="F229" i="6"/>
  <c r="H229" i="6"/>
  <c r="J229" i="6"/>
  <c r="J227" i="6" s="1"/>
  <c r="L229" i="6"/>
  <c r="N229" i="6"/>
  <c r="P229" i="6"/>
  <c r="R229" i="6"/>
  <c r="R227" i="6" s="1"/>
  <c r="T229" i="6"/>
  <c r="U229" i="6"/>
  <c r="V229" i="6" s="1"/>
  <c r="F230" i="6"/>
  <c r="H230" i="6"/>
  <c r="J230" i="6"/>
  <c r="L230" i="6"/>
  <c r="N230" i="6"/>
  <c r="P230" i="6"/>
  <c r="R230" i="6"/>
  <c r="T230" i="6"/>
  <c r="U230" i="6" s="1"/>
  <c r="V230" i="6" s="1"/>
  <c r="F231" i="6"/>
  <c r="H231" i="6"/>
  <c r="J231" i="6"/>
  <c r="L231" i="6"/>
  <c r="N231" i="6"/>
  <c r="S231" i="6" s="1"/>
  <c r="P231" i="6"/>
  <c r="R231" i="6"/>
  <c r="T231" i="6"/>
  <c r="U231" i="6" s="1"/>
  <c r="V231" i="6" s="1"/>
  <c r="F232" i="6"/>
  <c r="H232" i="6"/>
  <c r="J232" i="6"/>
  <c r="L232" i="6"/>
  <c r="N232" i="6"/>
  <c r="P232" i="6"/>
  <c r="R232" i="6"/>
  <c r="T232" i="6"/>
  <c r="U232" i="6"/>
  <c r="V232" i="6" s="1"/>
  <c r="F233" i="6"/>
  <c r="H233" i="6"/>
  <c r="J233" i="6"/>
  <c r="L233" i="6"/>
  <c r="N233" i="6"/>
  <c r="P233" i="6"/>
  <c r="R233" i="6"/>
  <c r="T233" i="6"/>
  <c r="U233" i="6" s="1"/>
  <c r="V233" i="6"/>
  <c r="F235" i="6"/>
  <c r="H235" i="6"/>
  <c r="J235" i="6"/>
  <c r="L235" i="6"/>
  <c r="N235" i="6"/>
  <c r="P235" i="6"/>
  <c r="R235" i="6"/>
  <c r="T235" i="6"/>
  <c r="U235" i="6" s="1"/>
  <c r="F236" i="6"/>
  <c r="H236" i="6"/>
  <c r="J236" i="6"/>
  <c r="L236" i="6"/>
  <c r="N236" i="6"/>
  <c r="P236" i="6"/>
  <c r="R236" i="6"/>
  <c r="T236" i="6"/>
  <c r="U236" i="6" s="1"/>
  <c r="V236" i="6" s="1"/>
  <c r="F237" i="6"/>
  <c r="H237" i="6"/>
  <c r="J237" i="6"/>
  <c r="L237" i="6"/>
  <c r="N237" i="6"/>
  <c r="P237" i="6"/>
  <c r="R237" i="6"/>
  <c r="T237" i="6"/>
  <c r="U237" i="6" s="1"/>
  <c r="V237" i="6" s="1"/>
  <c r="F238" i="6"/>
  <c r="H238" i="6"/>
  <c r="J238" i="6"/>
  <c r="L238" i="6"/>
  <c r="N238" i="6"/>
  <c r="P238" i="6"/>
  <c r="R238" i="6"/>
  <c r="R234" i="6" s="1"/>
  <c r="T238" i="6"/>
  <c r="U238" i="6"/>
  <c r="V238" i="6" s="1"/>
  <c r="F239" i="6"/>
  <c r="H239" i="6"/>
  <c r="J239" i="6"/>
  <c r="L239" i="6"/>
  <c r="N239" i="6"/>
  <c r="P239" i="6"/>
  <c r="R239" i="6"/>
  <c r="T239" i="6"/>
  <c r="U239" i="6" s="1"/>
  <c r="V239" i="6"/>
  <c r="F240" i="6"/>
  <c r="H240" i="6"/>
  <c r="J240" i="6"/>
  <c r="L240" i="6"/>
  <c r="N240" i="6"/>
  <c r="P240" i="6"/>
  <c r="R240" i="6"/>
  <c r="T240" i="6"/>
  <c r="U240" i="6" s="1"/>
  <c r="V240" i="6" s="1"/>
  <c r="F241" i="6"/>
  <c r="H241" i="6"/>
  <c r="J241" i="6"/>
  <c r="L241" i="6"/>
  <c r="L234" i="6" s="1"/>
  <c r="N241" i="6"/>
  <c r="P241" i="6"/>
  <c r="R241" i="6"/>
  <c r="T241" i="6"/>
  <c r="U241" i="6" s="1"/>
  <c r="V241" i="6" s="1"/>
  <c r="F242" i="6"/>
  <c r="H242" i="6"/>
  <c r="S242" i="6" s="1"/>
  <c r="J242" i="6"/>
  <c r="L242" i="6"/>
  <c r="N242" i="6"/>
  <c r="P242" i="6"/>
  <c r="R242" i="6"/>
  <c r="T242" i="6"/>
  <c r="U242" i="6" s="1"/>
  <c r="V242" i="6" s="1"/>
  <c r="F243" i="6"/>
  <c r="H243" i="6"/>
  <c r="J243" i="6"/>
  <c r="L243" i="6"/>
  <c r="N243" i="6"/>
  <c r="P243" i="6"/>
  <c r="R243" i="6"/>
  <c r="T243" i="6"/>
  <c r="U243" i="6"/>
  <c r="V243" i="6" s="1"/>
  <c r="F244" i="6"/>
  <c r="H244" i="6"/>
  <c r="J244" i="6"/>
  <c r="L244" i="6"/>
  <c r="N244" i="6"/>
  <c r="P244" i="6"/>
  <c r="R244" i="6"/>
  <c r="T244" i="6"/>
  <c r="U244" i="6"/>
  <c r="V244" i="6" s="1"/>
  <c r="F245" i="6"/>
  <c r="H245" i="6"/>
  <c r="J245" i="6"/>
  <c r="L245" i="6"/>
  <c r="N245" i="6"/>
  <c r="P245" i="6"/>
  <c r="R245" i="6"/>
  <c r="T245" i="6"/>
  <c r="U245" i="6"/>
  <c r="V245" i="6"/>
  <c r="F246" i="6"/>
  <c r="H246" i="6"/>
  <c r="J246" i="6"/>
  <c r="L246" i="6"/>
  <c r="N246" i="6"/>
  <c r="P246" i="6"/>
  <c r="R246" i="6"/>
  <c r="S246" i="6"/>
  <c r="T246" i="6"/>
  <c r="U246" i="6" s="1"/>
  <c r="V246" i="6"/>
  <c r="F247" i="6"/>
  <c r="H247" i="6"/>
  <c r="J247" i="6"/>
  <c r="L247" i="6"/>
  <c r="N247" i="6"/>
  <c r="P247" i="6"/>
  <c r="R247" i="6"/>
  <c r="T247" i="6"/>
  <c r="U247" i="6" s="1"/>
  <c r="V247" i="6" s="1"/>
  <c r="F248" i="6"/>
  <c r="H248" i="6"/>
  <c r="J248" i="6"/>
  <c r="L248" i="6"/>
  <c r="N248" i="6"/>
  <c r="P248" i="6"/>
  <c r="R248" i="6"/>
  <c r="T248" i="6"/>
  <c r="U248" i="6" s="1"/>
  <c r="V248" i="6" s="1"/>
  <c r="F249" i="6"/>
  <c r="H249" i="6"/>
  <c r="J249" i="6"/>
  <c r="L249" i="6"/>
  <c r="N249" i="6"/>
  <c r="P249" i="6"/>
  <c r="R249" i="6"/>
  <c r="T249" i="6"/>
  <c r="U249" i="6"/>
  <c r="V249" i="6" s="1"/>
  <c r="F250" i="6"/>
  <c r="H250" i="6"/>
  <c r="J250" i="6"/>
  <c r="S250" i="6" s="1"/>
  <c r="L250" i="6"/>
  <c r="N250" i="6"/>
  <c r="P250" i="6"/>
  <c r="R250" i="6"/>
  <c r="T250" i="6"/>
  <c r="U250" i="6"/>
  <c r="V250" i="6"/>
  <c r="F251" i="6"/>
  <c r="H251" i="6"/>
  <c r="J251" i="6"/>
  <c r="L251" i="6"/>
  <c r="N251" i="6"/>
  <c r="P251" i="6"/>
  <c r="R251" i="6"/>
  <c r="T251" i="6"/>
  <c r="U251" i="6" s="1"/>
  <c r="V251" i="6" s="1"/>
  <c r="F252" i="6"/>
  <c r="H252" i="6"/>
  <c r="J252" i="6"/>
  <c r="L252" i="6"/>
  <c r="N252" i="6"/>
  <c r="P252" i="6"/>
  <c r="R252" i="6"/>
  <c r="T252" i="6"/>
  <c r="U252" i="6"/>
  <c r="V252" i="6" s="1"/>
  <c r="F253" i="6"/>
  <c r="H253" i="6"/>
  <c r="J253" i="6"/>
  <c r="L253" i="6"/>
  <c r="N253" i="6"/>
  <c r="P253" i="6"/>
  <c r="R253" i="6"/>
  <c r="T253" i="6"/>
  <c r="U253" i="6"/>
  <c r="V253" i="6" s="1"/>
  <c r="F254" i="6"/>
  <c r="H254" i="6"/>
  <c r="J254" i="6"/>
  <c r="L254" i="6"/>
  <c r="N254" i="6"/>
  <c r="P254" i="6"/>
  <c r="R254" i="6"/>
  <c r="T254" i="6"/>
  <c r="U254" i="6" s="1"/>
  <c r="V254" i="6" s="1"/>
  <c r="F255" i="6"/>
  <c r="H255" i="6"/>
  <c r="J255" i="6"/>
  <c r="L255" i="6"/>
  <c r="N255" i="6"/>
  <c r="P255" i="6"/>
  <c r="R255" i="6"/>
  <c r="T255" i="6"/>
  <c r="U255" i="6" s="1"/>
  <c r="V255" i="6" s="1"/>
  <c r="F256" i="6"/>
  <c r="H256" i="6"/>
  <c r="J256" i="6"/>
  <c r="L256" i="6"/>
  <c r="N256" i="6"/>
  <c r="P256" i="6"/>
  <c r="R256" i="6"/>
  <c r="T256" i="6"/>
  <c r="U256" i="6"/>
  <c r="V256" i="6" s="1"/>
  <c r="F257" i="6"/>
  <c r="H257" i="6"/>
  <c r="J257" i="6"/>
  <c r="L257" i="6"/>
  <c r="N257" i="6"/>
  <c r="P257" i="6"/>
  <c r="R257" i="6"/>
  <c r="T257" i="6"/>
  <c r="U257" i="6" s="1"/>
  <c r="V257" i="6"/>
  <c r="F258" i="6"/>
  <c r="H258" i="6"/>
  <c r="J258" i="6"/>
  <c r="L258" i="6"/>
  <c r="N258" i="6"/>
  <c r="P258" i="6"/>
  <c r="R258" i="6"/>
  <c r="S258" i="6"/>
  <c r="T258" i="6"/>
  <c r="U258" i="6"/>
  <c r="V258" i="6" s="1"/>
  <c r="F259" i="6"/>
  <c r="H259" i="6"/>
  <c r="J259" i="6"/>
  <c r="L259" i="6"/>
  <c r="N259" i="6"/>
  <c r="P259" i="6"/>
  <c r="R259" i="6"/>
  <c r="T259" i="6"/>
  <c r="U259" i="6"/>
  <c r="V259" i="6"/>
  <c r="F260" i="6"/>
  <c r="H260" i="6"/>
  <c r="J260" i="6"/>
  <c r="L260" i="6"/>
  <c r="N260" i="6"/>
  <c r="P260" i="6"/>
  <c r="R260" i="6"/>
  <c r="T260" i="6"/>
  <c r="U260" i="6" s="1"/>
  <c r="V260" i="6" s="1"/>
  <c r="F262" i="6"/>
  <c r="F261" i="6" s="1"/>
  <c r="H262" i="6"/>
  <c r="J262" i="6"/>
  <c r="L262" i="6"/>
  <c r="N262" i="6"/>
  <c r="P262" i="6"/>
  <c r="P261" i="6" s="1"/>
  <c r="R262" i="6"/>
  <c r="T262" i="6"/>
  <c r="U262" i="6" s="1"/>
  <c r="F263" i="6"/>
  <c r="H263" i="6"/>
  <c r="J263" i="6"/>
  <c r="L263" i="6"/>
  <c r="N263" i="6"/>
  <c r="P263" i="6"/>
  <c r="R263" i="6"/>
  <c r="T263" i="6"/>
  <c r="U263" i="6" s="1"/>
  <c r="V263" i="6" s="1"/>
  <c r="F264" i="6"/>
  <c r="H264" i="6"/>
  <c r="J264" i="6"/>
  <c r="S264" i="6" s="1"/>
  <c r="L264" i="6"/>
  <c r="N264" i="6"/>
  <c r="N261" i="6" s="1"/>
  <c r="P264" i="6"/>
  <c r="R264" i="6"/>
  <c r="R261" i="6" s="1"/>
  <c r="T264" i="6"/>
  <c r="U264" i="6" s="1"/>
  <c r="V264" i="6" s="1"/>
  <c r="N265" i="6"/>
  <c r="F266" i="6"/>
  <c r="H266" i="6"/>
  <c r="H265" i="6" s="1"/>
  <c r="J266" i="6"/>
  <c r="L266" i="6"/>
  <c r="L265" i="6" s="1"/>
  <c r="N266" i="6"/>
  <c r="P266" i="6"/>
  <c r="R266" i="6"/>
  <c r="T266" i="6"/>
  <c r="U266" i="6"/>
  <c r="F267" i="6"/>
  <c r="F265" i="6" s="1"/>
  <c r="H267" i="6"/>
  <c r="J267" i="6"/>
  <c r="S267" i="6" s="1"/>
  <c r="L267" i="6"/>
  <c r="N267" i="6"/>
  <c r="P267" i="6"/>
  <c r="R267" i="6"/>
  <c r="T267" i="6"/>
  <c r="U267" i="6"/>
  <c r="V267" i="6" s="1"/>
  <c r="F268" i="6"/>
  <c r="H268" i="6"/>
  <c r="J268" i="6"/>
  <c r="S268" i="6" s="1"/>
  <c r="L268" i="6"/>
  <c r="N268" i="6"/>
  <c r="P268" i="6"/>
  <c r="P265" i="6" s="1"/>
  <c r="R268" i="6"/>
  <c r="T268" i="6"/>
  <c r="U268" i="6" s="1"/>
  <c r="V268" i="6" s="1"/>
  <c r="F269" i="6"/>
  <c r="H269" i="6"/>
  <c r="J269" i="6"/>
  <c r="L269" i="6"/>
  <c r="N269" i="6"/>
  <c r="P269" i="6"/>
  <c r="R269" i="6"/>
  <c r="T269" i="6"/>
  <c r="U269" i="6" s="1"/>
  <c r="V269" i="6" s="1"/>
  <c r="F270" i="6"/>
  <c r="H270" i="6"/>
  <c r="J270" i="6"/>
  <c r="L270" i="6"/>
  <c r="N270" i="6"/>
  <c r="P270" i="6"/>
  <c r="R270" i="6"/>
  <c r="T270" i="6"/>
  <c r="U270" i="6" s="1"/>
  <c r="V270" i="6" s="1"/>
  <c r="F271" i="6"/>
  <c r="H271" i="6"/>
  <c r="J271" i="6"/>
  <c r="L271" i="6"/>
  <c r="N271" i="6"/>
  <c r="P271" i="6"/>
  <c r="R271" i="6"/>
  <c r="S271" i="6"/>
  <c r="T271" i="6"/>
  <c r="U271" i="6"/>
  <c r="V271" i="6" s="1"/>
  <c r="F272" i="6"/>
  <c r="H272" i="6"/>
  <c r="J272" i="6"/>
  <c r="S272" i="6" s="1"/>
  <c r="L272" i="6"/>
  <c r="N272" i="6"/>
  <c r="P272" i="6"/>
  <c r="R272" i="6"/>
  <c r="T272" i="6"/>
  <c r="U272" i="6" s="1"/>
  <c r="V272" i="6" s="1"/>
  <c r="F273" i="6"/>
  <c r="H273" i="6"/>
  <c r="J273" i="6"/>
  <c r="L273" i="6"/>
  <c r="N273" i="6"/>
  <c r="P273" i="6"/>
  <c r="R273" i="6"/>
  <c r="T273" i="6"/>
  <c r="U273" i="6" s="1"/>
  <c r="V273" i="6" s="1"/>
  <c r="F274" i="6"/>
  <c r="H274" i="6"/>
  <c r="J274" i="6"/>
  <c r="L274" i="6"/>
  <c r="N274" i="6"/>
  <c r="P274" i="6"/>
  <c r="R274" i="6"/>
  <c r="T274" i="6"/>
  <c r="U274" i="6" s="1"/>
  <c r="V274" i="6" s="1"/>
  <c r="F275" i="6"/>
  <c r="H275" i="6"/>
  <c r="S275" i="6" s="1"/>
  <c r="J275" i="6"/>
  <c r="L275" i="6"/>
  <c r="N275" i="6"/>
  <c r="P275" i="6"/>
  <c r="R275" i="6"/>
  <c r="T275" i="6"/>
  <c r="U275" i="6"/>
  <c r="V275" i="6" s="1"/>
  <c r="F276" i="6"/>
  <c r="H276" i="6"/>
  <c r="J276" i="6"/>
  <c r="S276" i="6" s="1"/>
  <c r="L276" i="6"/>
  <c r="N276" i="6"/>
  <c r="P276" i="6"/>
  <c r="R276" i="6"/>
  <c r="T276" i="6"/>
  <c r="U276" i="6" s="1"/>
  <c r="V276" i="6" s="1"/>
  <c r="F277" i="6"/>
  <c r="H277" i="6"/>
  <c r="J277" i="6"/>
  <c r="L277" i="6"/>
  <c r="N277" i="6"/>
  <c r="P277" i="6"/>
  <c r="R277" i="6"/>
  <c r="T277" i="6"/>
  <c r="U277" i="6" s="1"/>
  <c r="V277" i="6" s="1"/>
  <c r="F278" i="6"/>
  <c r="H278" i="6"/>
  <c r="J278" i="6"/>
  <c r="L278" i="6"/>
  <c r="N278" i="6"/>
  <c r="P278" i="6"/>
  <c r="R278" i="6"/>
  <c r="T278" i="6"/>
  <c r="U278" i="6" s="1"/>
  <c r="V278" i="6" s="1"/>
  <c r="F279" i="6"/>
  <c r="H279" i="6"/>
  <c r="J279" i="6"/>
  <c r="L279" i="6"/>
  <c r="N279" i="6"/>
  <c r="P279" i="6"/>
  <c r="R279" i="6"/>
  <c r="S279" i="6"/>
  <c r="T279" i="6"/>
  <c r="U279" i="6"/>
  <c r="V279" i="6" s="1"/>
  <c r="F281" i="6"/>
  <c r="H281" i="6"/>
  <c r="J281" i="6"/>
  <c r="L281" i="6"/>
  <c r="N281" i="6"/>
  <c r="P281" i="6"/>
  <c r="R281" i="6"/>
  <c r="T281" i="6"/>
  <c r="U281" i="6" s="1"/>
  <c r="V281" i="6" s="1"/>
  <c r="F282" i="6"/>
  <c r="H282" i="6"/>
  <c r="S282" i="6" s="1"/>
  <c r="J282" i="6"/>
  <c r="L282" i="6"/>
  <c r="N282" i="6"/>
  <c r="P282" i="6"/>
  <c r="R282" i="6"/>
  <c r="T282" i="6"/>
  <c r="U282" i="6"/>
  <c r="V282" i="6" s="1"/>
  <c r="F283" i="6"/>
  <c r="H283" i="6"/>
  <c r="J283" i="6"/>
  <c r="L283" i="6"/>
  <c r="N283" i="6"/>
  <c r="P283" i="6"/>
  <c r="R283" i="6"/>
  <c r="T283" i="6"/>
  <c r="U283" i="6"/>
  <c r="F284" i="6"/>
  <c r="H284" i="6"/>
  <c r="J284" i="6"/>
  <c r="L284" i="6"/>
  <c r="N284" i="6"/>
  <c r="P284" i="6"/>
  <c r="R284" i="6"/>
  <c r="T284" i="6"/>
  <c r="U284" i="6" s="1"/>
  <c r="V284" i="6" s="1"/>
  <c r="F285" i="6"/>
  <c r="H285" i="6"/>
  <c r="J285" i="6"/>
  <c r="L285" i="6"/>
  <c r="L280" i="6" s="1"/>
  <c r="N285" i="6"/>
  <c r="P285" i="6"/>
  <c r="R285" i="6"/>
  <c r="T285" i="6"/>
  <c r="U285" i="6" s="1"/>
  <c r="V285" i="6" s="1"/>
  <c r="F286" i="6"/>
  <c r="H286" i="6"/>
  <c r="S286" i="6" s="1"/>
  <c r="J286" i="6"/>
  <c r="L286" i="6"/>
  <c r="N286" i="6"/>
  <c r="P286" i="6"/>
  <c r="R286" i="6"/>
  <c r="T286" i="6"/>
  <c r="U286" i="6"/>
  <c r="V286" i="6" s="1"/>
  <c r="F287" i="6"/>
  <c r="H287" i="6"/>
  <c r="J287" i="6"/>
  <c r="L287" i="6"/>
  <c r="N287" i="6"/>
  <c r="P287" i="6"/>
  <c r="R287" i="6"/>
  <c r="T287" i="6"/>
  <c r="U287" i="6"/>
  <c r="F288" i="6"/>
  <c r="H288" i="6"/>
  <c r="J288" i="6"/>
  <c r="L288" i="6"/>
  <c r="N288" i="6"/>
  <c r="P288" i="6"/>
  <c r="R288" i="6"/>
  <c r="T288" i="6"/>
  <c r="U288" i="6" s="1"/>
  <c r="V288" i="6" s="1"/>
  <c r="F289" i="6"/>
  <c r="H289" i="6"/>
  <c r="J289" i="6"/>
  <c r="L289" i="6"/>
  <c r="N289" i="6"/>
  <c r="P289" i="6"/>
  <c r="R289" i="6"/>
  <c r="T289" i="6"/>
  <c r="U289" i="6" s="1"/>
  <c r="V289" i="6" s="1"/>
  <c r="F290" i="6"/>
  <c r="H290" i="6"/>
  <c r="S290" i="6" s="1"/>
  <c r="J290" i="6"/>
  <c r="L290" i="6"/>
  <c r="N290" i="6"/>
  <c r="P290" i="6"/>
  <c r="R290" i="6"/>
  <c r="T290" i="6"/>
  <c r="U290" i="6"/>
  <c r="V290" i="6" s="1"/>
  <c r="F291" i="6"/>
  <c r="H291" i="6"/>
  <c r="J291" i="6"/>
  <c r="L291" i="6"/>
  <c r="N291" i="6"/>
  <c r="P291" i="6"/>
  <c r="R291" i="6"/>
  <c r="T291" i="6"/>
  <c r="U291" i="6"/>
  <c r="F292" i="6"/>
  <c r="H292" i="6"/>
  <c r="J292" i="6"/>
  <c r="L292" i="6"/>
  <c r="N292" i="6"/>
  <c r="P292" i="6"/>
  <c r="R292" i="6"/>
  <c r="T292" i="6"/>
  <c r="U292" i="6" s="1"/>
  <c r="V292" i="6" s="1"/>
  <c r="F293" i="6"/>
  <c r="H293" i="6"/>
  <c r="J293" i="6"/>
  <c r="L293" i="6"/>
  <c r="N293" i="6"/>
  <c r="P293" i="6"/>
  <c r="R293" i="6"/>
  <c r="T293" i="6"/>
  <c r="U293" i="6" s="1"/>
  <c r="V293" i="6" s="1"/>
  <c r="F294" i="6"/>
  <c r="H294" i="6"/>
  <c r="S294" i="6" s="1"/>
  <c r="J294" i="6"/>
  <c r="L294" i="6"/>
  <c r="N294" i="6"/>
  <c r="P294" i="6"/>
  <c r="R294" i="6"/>
  <c r="T294" i="6"/>
  <c r="U294" i="6"/>
  <c r="V294" i="6" s="1"/>
  <c r="F295" i="6"/>
  <c r="H295" i="6"/>
  <c r="J295" i="6"/>
  <c r="L295" i="6"/>
  <c r="N295" i="6"/>
  <c r="P295" i="6"/>
  <c r="R295" i="6"/>
  <c r="T295" i="6"/>
  <c r="U295" i="6"/>
  <c r="F296" i="6"/>
  <c r="H296" i="6"/>
  <c r="J296" i="6"/>
  <c r="L296" i="6"/>
  <c r="N296" i="6"/>
  <c r="P296" i="6"/>
  <c r="R296" i="6"/>
  <c r="T296" i="6"/>
  <c r="U296" i="6" s="1"/>
  <c r="V296" i="6" s="1"/>
  <c r="F297" i="6"/>
  <c r="H297" i="6"/>
  <c r="J297" i="6"/>
  <c r="L297" i="6"/>
  <c r="N297" i="6"/>
  <c r="P297" i="6"/>
  <c r="R297" i="6"/>
  <c r="T297" i="6"/>
  <c r="U297" i="6" s="1"/>
  <c r="V297" i="6" s="1"/>
  <c r="F298" i="6"/>
  <c r="H298" i="6"/>
  <c r="S298" i="6" s="1"/>
  <c r="J298" i="6"/>
  <c r="L298" i="6"/>
  <c r="N298" i="6"/>
  <c r="P298" i="6"/>
  <c r="R298" i="6"/>
  <c r="T298" i="6"/>
  <c r="U298" i="6"/>
  <c r="V298" i="6" s="1"/>
  <c r="F299" i="6"/>
  <c r="H299" i="6"/>
  <c r="J299" i="6"/>
  <c r="L299" i="6"/>
  <c r="N299" i="6"/>
  <c r="P299" i="6"/>
  <c r="R299" i="6"/>
  <c r="T299" i="6"/>
  <c r="U299" i="6"/>
  <c r="F300" i="6"/>
  <c r="H300" i="6"/>
  <c r="J300" i="6"/>
  <c r="L300" i="6"/>
  <c r="N300" i="6"/>
  <c r="P300" i="6"/>
  <c r="R300" i="6"/>
  <c r="T300" i="6"/>
  <c r="U300" i="6" s="1"/>
  <c r="V300" i="6" s="1"/>
  <c r="F301" i="6"/>
  <c r="H301" i="6"/>
  <c r="J301" i="6"/>
  <c r="L301" i="6"/>
  <c r="N301" i="6"/>
  <c r="P301" i="6"/>
  <c r="R301" i="6"/>
  <c r="T301" i="6"/>
  <c r="U301" i="6" s="1"/>
  <c r="V301" i="6" s="1"/>
  <c r="F302" i="6"/>
  <c r="H302" i="6"/>
  <c r="S302" i="6" s="1"/>
  <c r="J302" i="6"/>
  <c r="L302" i="6"/>
  <c r="N302" i="6"/>
  <c r="P302" i="6"/>
  <c r="R302" i="6"/>
  <c r="T302" i="6"/>
  <c r="U302" i="6"/>
  <c r="V302" i="6" s="1"/>
  <c r="F303" i="6"/>
  <c r="H303" i="6"/>
  <c r="J303" i="6"/>
  <c r="L303" i="6"/>
  <c r="N303" i="6"/>
  <c r="P303" i="6"/>
  <c r="R303" i="6"/>
  <c r="T303" i="6"/>
  <c r="U303" i="6"/>
  <c r="F304" i="6"/>
  <c r="H304" i="6"/>
  <c r="J304" i="6"/>
  <c r="L304" i="6"/>
  <c r="N304" i="6"/>
  <c r="P304" i="6"/>
  <c r="R304" i="6"/>
  <c r="T304" i="6"/>
  <c r="U304" i="6" s="1"/>
  <c r="V304" i="6" s="1"/>
  <c r="F305" i="6"/>
  <c r="H305" i="6"/>
  <c r="J305" i="6"/>
  <c r="L305" i="6"/>
  <c r="N305" i="6"/>
  <c r="P305" i="6"/>
  <c r="R305" i="6"/>
  <c r="T305" i="6"/>
  <c r="U305" i="6" s="1"/>
  <c r="V305" i="6" s="1"/>
  <c r="F306" i="6"/>
  <c r="H306" i="6"/>
  <c r="S306" i="6" s="1"/>
  <c r="J306" i="6"/>
  <c r="L306" i="6"/>
  <c r="N306" i="6"/>
  <c r="P306" i="6"/>
  <c r="R306" i="6"/>
  <c r="T306" i="6"/>
  <c r="U306" i="6"/>
  <c r="V306" i="6" s="1"/>
  <c r="F307" i="6"/>
  <c r="H307" i="6"/>
  <c r="J307" i="6"/>
  <c r="L307" i="6"/>
  <c r="N307" i="6"/>
  <c r="P307" i="6"/>
  <c r="R307" i="6"/>
  <c r="T307" i="6"/>
  <c r="U307" i="6"/>
  <c r="F308" i="6"/>
  <c r="H308" i="6"/>
  <c r="J308" i="6"/>
  <c r="L308" i="6"/>
  <c r="N308" i="6"/>
  <c r="P308" i="6"/>
  <c r="R308" i="6"/>
  <c r="T308" i="6"/>
  <c r="U308" i="6" s="1"/>
  <c r="V308" i="6" s="1"/>
  <c r="F309" i="6"/>
  <c r="H309" i="6"/>
  <c r="J309" i="6"/>
  <c r="L309" i="6"/>
  <c r="N309" i="6"/>
  <c r="P309" i="6"/>
  <c r="R309" i="6"/>
  <c r="T309" i="6"/>
  <c r="U309" i="6" s="1"/>
  <c r="V309" i="6" s="1"/>
  <c r="F310" i="6"/>
  <c r="H310" i="6"/>
  <c r="S310" i="6" s="1"/>
  <c r="J310" i="6"/>
  <c r="L310" i="6"/>
  <c r="N310" i="6"/>
  <c r="P310" i="6"/>
  <c r="R310" i="6"/>
  <c r="T310" i="6"/>
  <c r="U310" i="6"/>
  <c r="V310" i="6" s="1"/>
  <c r="F311" i="6"/>
  <c r="H311" i="6"/>
  <c r="J311" i="6"/>
  <c r="L311" i="6"/>
  <c r="N311" i="6"/>
  <c r="P311" i="6"/>
  <c r="R311" i="6"/>
  <c r="T311" i="6"/>
  <c r="U311" i="6"/>
  <c r="F312" i="6"/>
  <c r="H312" i="6"/>
  <c r="J312" i="6"/>
  <c r="L312" i="6"/>
  <c r="N312" i="6"/>
  <c r="P312" i="6"/>
  <c r="R312" i="6"/>
  <c r="T312" i="6"/>
  <c r="U312" i="6" s="1"/>
  <c r="V312" i="6" s="1"/>
  <c r="F313" i="6"/>
  <c r="H313" i="6"/>
  <c r="J313" i="6"/>
  <c r="L313" i="6"/>
  <c r="N313" i="6"/>
  <c r="P313" i="6"/>
  <c r="R313" i="6"/>
  <c r="T313" i="6"/>
  <c r="U313" i="6" s="1"/>
  <c r="V313" i="6" s="1"/>
  <c r="F314" i="6"/>
  <c r="H314" i="6"/>
  <c r="S314" i="6" s="1"/>
  <c r="J314" i="6"/>
  <c r="L314" i="6"/>
  <c r="N314" i="6"/>
  <c r="P314" i="6"/>
  <c r="R314" i="6"/>
  <c r="T314" i="6"/>
  <c r="U314" i="6"/>
  <c r="V314" i="6" s="1"/>
  <c r="F315" i="6"/>
  <c r="H315" i="6"/>
  <c r="J315" i="6"/>
  <c r="L315" i="6"/>
  <c r="N315" i="6"/>
  <c r="P315" i="6"/>
  <c r="R315" i="6"/>
  <c r="T315" i="6"/>
  <c r="U315" i="6"/>
  <c r="F316" i="6"/>
  <c r="H316" i="6"/>
  <c r="J316" i="6"/>
  <c r="L316" i="6"/>
  <c r="N316" i="6"/>
  <c r="P316" i="6"/>
  <c r="R316" i="6"/>
  <c r="T316" i="6"/>
  <c r="U316" i="6" s="1"/>
  <c r="V316" i="6" s="1"/>
  <c r="F319" i="6"/>
  <c r="H319" i="6"/>
  <c r="J319" i="6"/>
  <c r="L319" i="6"/>
  <c r="N319" i="6"/>
  <c r="N318" i="6" s="1"/>
  <c r="P319" i="6"/>
  <c r="R319" i="6"/>
  <c r="T319" i="6"/>
  <c r="U319" i="6"/>
  <c r="F320" i="6"/>
  <c r="F318" i="6" s="1"/>
  <c r="H320" i="6"/>
  <c r="J320" i="6"/>
  <c r="S320" i="6" s="1"/>
  <c r="L320" i="6"/>
  <c r="N320" i="6"/>
  <c r="P320" i="6"/>
  <c r="P318" i="6" s="1"/>
  <c r="R320" i="6"/>
  <c r="T320" i="6"/>
  <c r="U320" i="6" s="1"/>
  <c r="V320" i="6" s="1"/>
  <c r="F321" i="6"/>
  <c r="H321" i="6"/>
  <c r="J321" i="6"/>
  <c r="L321" i="6"/>
  <c r="N321" i="6"/>
  <c r="P321" i="6"/>
  <c r="R321" i="6"/>
  <c r="T321" i="6"/>
  <c r="U321" i="6"/>
  <c r="V321" i="6" s="1"/>
  <c r="F322" i="6"/>
  <c r="H322" i="6"/>
  <c r="J322" i="6"/>
  <c r="L322" i="6"/>
  <c r="N322" i="6"/>
  <c r="P322" i="6"/>
  <c r="R322" i="6"/>
  <c r="T322" i="6"/>
  <c r="U322" i="6"/>
  <c r="V322" i="6" s="1"/>
  <c r="F323" i="6"/>
  <c r="H323" i="6"/>
  <c r="J323" i="6"/>
  <c r="L323" i="6"/>
  <c r="N323" i="6"/>
  <c r="P323" i="6"/>
  <c r="R323" i="6"/>
  <c r="T323" i="6"/>
  <c r="U323" i="6"/>
  <c r="V323" i="6" s="1"/>
  <c r="F324" i="6"/>
  <c r="H324" i="6"/>
  <c r="J324" i="6"/>
  <c r="S324" i="6" s="1"/>
  <c r="L324" i="6"/>
  <c r="N324" i="6"/>
  <c r="P324" i="6"/>
  <c r="R324" i="6"/>
  <c r="T324" i="6"/>
  <c r="U324" i="6" s="1"/>
  <c r="V324" i="6" s="1"/>
  <c r="F325" i="6"/>
  <c r="H325" i="6"/>
  <c r="H318" i="6" s="1"/>
  <c r="J325" i="6"/>
  <c r="L325" i="6"/>
  <c r="N325" i="6"/>
  <c r="P325" i="6"/>
  <c r="R325" i="6"/>
  <c r="T325" i="6"/>
  <c r="U325" i="6" s="1"/>
  <c r="V325" i="6" s="1"/>
  <c r="F326" i="6"/>
  <c r="H326" i="6"/>
  <c r="J326" i="6"/>
  <c r="L326" i="6"/>
  <c r="N326" i="6"/>
  <c r="P326" i="6"/>
  <c r="R326" i="6"/>
  <c r="S326" i="6"/>
  <c r="T326" i="6"/>
  <c r="U326" i="6"/>
  <c r="V326" i="6" s="1"/>
  <c r="F327" i="6"/>
  <c r="H327" i="6"/>
  <c r="J327" i="6"/>
  <c r="L327" i="6"/>
  <c r="N327" i="6"/>
  <c r="P327" i="6"/>
  <c r="R327" i="6"/>
  <c r="T327" i="6"/>
  <c r="U327" i="6"/>
  <c r="V327" i="6" s="1"/>
  <c r="F329" i="6"/>
  <c r="H329" i="6"/>
  <c r="S329" i="6" s="1"/>
  <c r="J329" i="6"/>
  <c r="L329" i="6"/>
  <c r="L328" i="6" s="1"/>
  <c r="N329" i="6"/>
  <c r="P329" i="6"/>
  <c r="R329" i="6"/>
  <c r="T329" i="6"/>
  <c r="U329" i="6" s="1"/>
  <c r="F330" i="6"/>
  <c r="H330" i="6"/>
  <c r="J330" i="6"/>
  <c r="L330" i="6"/>
  <c r="N330" i="6"/>
  <c r="P330" i="6"/>
  <c r="R330" i="6"/>
  <c r="T330" i="6"/>
  <c r="U330" i="6"/>
  <c r="V330" i="6" s="1"/>
  <c r="F331" i="6"/>
  <c r="H331" i="6"/>
  <c r="J331" i="6"/>
  <c r="L331" i="6"/>
  <c r="N331" i="6"/>
  <c r="P331" i="6"/>
  <c r="T331" i="6"/>
  <c r="U331" i="6" s="1"/>
  <c r="V331" i="6" s="1"/>
  <c r="F332" i="6"/>
  <c r="H332" i="6"/>
  <c r="J332" i="6"/>
  <c r="S332" i="6" s="1"/>
  <c r="L332" i="6"/>
  <c r="N332" i="6"/>
  <c r="P332" i="6"/>
  <c r="R332" i="6"/>
  <c r="T332" i="6"/>
  <c r="U332" i="6"/>
  <c r="V332" i="6" s="1"/>
  <c r="F333" i="6"/>
  <c r="H333" i="6"/>
  <c r="J333" i="6"/>
  <c r="L333" i="6"/>
  <c r="N333" i="6"/>
  <c r="P333" i="6"/>
  <c r="R333" i="6"/>
  <c r="T333" i="6"/>
  <c r="U333" i="6"/>
  <c r="V333" i="6" s="1"/>
  <c r="F334" i="6"/>
  <c r="H334" i="6"/>
  <c r="J334" i="6"/>
  <c r="L334" i="6"/>
  <c r="N334" i="6"/>
  <c r="P334" i="6"/>
  <c r="R334" i="6"/>
  <c r="T334" i="6"/>
  <c r="U334" i="6"/>
  <c r="V334" i="6" s="1"/>
  <c r="F335" i="6"/>
  <c r="H335" i="6"/>
  <c r="J335" i="6"/>
  <c r="L335" i="6"/>
  <c r="N335" i="6"/>
  <c r="P335" i="6"/>
  <c r="R335" i="6"/>
  <c r="T335" i="6"/>
  <c r="U335" i="6"/>
  <c r="V335" i="6" s="1"/>
  <c r="F336" i="6"/>
  <c r="H336" i="6"/>
  <c r="J336" i="6"/>
  <c r="S336" i="6" s="1"/>
  <c r="L336" i="6"/>
  <c r="N336" i="6"/>
  <c r="P336" i="6"/>
  <c r="R336" i="6"/>
  <c r="T336" i="6"/>
  <c r="U336" i="6" s="1"/>
  <c r="V336" i="6" s="1"/>
  <c r="F337" i="6"/>
  <c r="H337" i="6"/>
  <c r="J337" i="6"/>
  <c r="L337" i="6"/>
  <c r="N337" i="6"/>
  <c r="P337" i="6"/>
  <c r="R337" i="6"/>
  <c r="T337" i="6"/>
  <c r="U337" i="6" s="1"/>
  <c r="V337" i="6" s="1"/>
  <c r="F340" i="6"/>
  <c r="H340" i="6"/>
  <c r="J340" i="6"/>
  <c r="L340" i="6"/>
  <c r="N340" i="6"/>
  <c r="P340" i="6"/>
  <c r="P339" i="6" s="1"/>
  <c r="R340" i="6"/>
  <c r="T340" i="6"/>
  <c r="U340" i="6" s="1"/>
  <c r="F341" i="6"/>
  <c r="H341" i="6"/>
  <c r="J341" i="6"/>
  <c r="L341" i="6"/>
  <c r="N341" i="6"/>
  <c r="P341" i="6"/>
  <c r="R341" i="6"/>
  <c r="T341" i="6"/>
  <c r="U341" i="6"/>
  <c r="V341" i="6" s="1"/>
  <c r="F342" i="6"/>
  <c r="H342" i="6"/>
  <c r="J342" i="6"/>
  <c r="S342" i="6" s="1"/>
  <c r="L342" i="6"/>
  <c r="N342" i="6"/>
  <c r="P342" i="6"/>
  <c r="R342" i="6"/>
  <c r="T342" i="6"/>
  <c r="U342" i="6" s="1"/>
  <c r="V342" i="6" s="1"/>
  <c r="F343" i="6"/>
  <c r="H343" i="6"/>
  <c r="J343" i="6"/>
  <c r="L343" i="6"/>
  <c r="N343" i="6"/>
  <c r="P343" i="6"/>
  <c r="R343" i="6"/>
  <c r="T343" i="6"/>
  <c r="U343" i="6" s="1"/>
  <c r="V343" i="6" s="1"/>
  <c r="F344" i="6"/>
  <c r="H344" i="6"/>
  <c r="J344" i="6"/>
  <c r="L344" i="6"/>
  <c r="N344" i="6"/>
  <c r="P344" i="6"/>
  <c r="R344" i="6"/>
  <c r="S344" i="6"/>
  <c r="T344" i="6"/>
  <c r="U344" i="6"/>
  <c r="V344" i="6" s="1"/>
  <c r="F346" i="6"/>
  <c r="H346" i="6"/>
  <c r="J346" i="6"/>
  <c r="J345" i="6" s="1"/>
  <c r="L346" i="6"/>
  <c r="N346" i="6"/>
  <c r="N345" i="6" s="1"/>
  <c r="P346" i="6"/>
  <c r="P345" i="6" s="1"/>
  <c r="R346" i="6"/>
  <c r="T346" i="6"/>
  <c r="U346" i="6"/>
  <c r="V346" i="6" s="1"/>
  <c r="F347" i="6"/>
  <c r="F345" i="6" s="1"/>
  <c r="H347" i="6"/>
  <c r="H345" i="6"/>
  <c r="J347" i="6"/>
  <c r="S347" i="6" s="1"/>
  <c r="L347" i="6"/>
  <c r="N347" i="6"/>
  <c r="P347" i="6"/>
  <c r="R347" i="6"/>
  <c r="R345" i="6" s="1"/>
  <c r="T347" i="6"/>
  <c r="U347" i="6" s="1"/>
  <c r="V347" i="6" s="1"/>
  <c r="F350" i="6"/>
  <c r="H350" i="6"/>
  <c r="J350" i="6"/>
  <c r="L350" i="6"/>
  <c r="N350" i="6"/>
  <c r="P350" i="6"/>
  <c r="R350" i="6"/>
  <c r="T350" i="6"/>
  <c r="U350" i="6" s="1"/>
  <c r="V350" i="6" s="1"/>
  <c r="F351" i="6"/>
  <c r="H351" i="6"/>
  <c r="S351" i="6" s="1"/>
  <c r="J351" i="6"/>
  <c r="L351" i="6"/>
  <c r="N351" i="6"/>
  <c r="P351" i="6"/>
  <c r="R351" i="6"/>
  <c r="T351" i="6"/>
  <c r="U351" i="6"/>
  <c r="V351" i="6" s="1"/>
  <c r="F352" i="6"/>
  <c r="F349" i="6" s="1"/>
  <c r="F348" i="6" s="1"/>
  <c r="H352" i="6"/>
  <c r="J352" i="6"/>
  <c r="L352" i="6"/>
  <c r="N352" i="6"/>
  <c r="P352" i="6"/>
  <c r="R352" i="6"/>
  <c r="T352" i="6"/>
  <c r="U352" i="6"/>
  <c r="V352" i="6" s="1"/>
  <c r="F353" i="6"/>
  <c r="H353" i="6"/>
  <c r="J353" i="6"/>
  <c r="S353" i="6" s="1"/>
  <c r="L353" i="6"/>
  <c r="N353" i="6"/>
  <c r="P353" i="6"/>
  <c r="R353" i="6"/>
  <c r="T353" i="6"/>
  <c r="U353" i="6" s="1"/>
  <c r="V353" i="6" s="1"/>
  <c r="F354" i="6"/>
  <c r="H354" i="6"/>
  <c r="J354" i="6"/>
  <c r="L354" i="6"/>
  <c r="N354" i="6"/>
  <c r="P354" i="6"/>
  <c r="R354" i="6"/>
  <c r="T354" i="6"/>
  <c r="U354" i="6" s="1"/>
  <c r="V354" i="6" s="1"/>
  <c r="F355" i="6"/>
  <c r="H355" i="6"/>
  <c r="J355" i="6"/>
  <c r="S355" i="6" s="1"/>
  <c r="L355" i="6"/>
  <c r="N355" i="6"/>
  <c r="P355" i="6"/>
  <c r="R355" i="6"/>
  <c r="T355" i="6"/>
  <c r="U355" i="6"/>
  <c r="V355" i="6" s="1"/>
  <c r="F356" i="6"/>
  <c r="H356" i="6"/>
  <c r="J356" i="6"/>
  <c r="L356" i="6"/>
  <c r="N356" i="6"/>
  <c r="P356" i="6"/>
  <c r="R356" i="6"/>
  <c r="T356" i="6"/>
  <c r="U356" i="6"/>
  <c r="V356" i="6" s="1"/>
  <c r="F357" i="6"/>
  <c r="H357" i="6"/>
  <c r="J357" i="6"/>
  <c r="L357" i="6"/>
  <c r="N357" i="6"/>
  <c r="P357" i="6"/>
  <c r="R357" i="6"/>
  <c r="T357" i="6"/>
  <c r="U357" i="6"/>
  <c r="V357" i="6" s="1"/>
  <c r="F358" i="6"/>
  <c r="H358" i="6"/>
  <c r="J358" i="6"/>
  <c r="L358" i="6"/>
  <c r="N358" i="6"/>
  <c r="P358" i="6"/>
  <c r="R358" i="6"/>
  <c r="T358" i="6"/>
  <c r="U358" i="6"/>
  <c r="V358" i="6" s="1"/>
  <c r="F359" i="6"/>
  <c r="H359" i="6"/>
  <c r="J359" i="6"/>
  <c r="S359" i="6" s="1"/>
  <c r="L359" i="6"/>
  <c r="N359" i="6"/>
  <c r="P359" i="6"/>
  <c r="R359" i="6"/>
  <c r="T359" i="6"/>
  <c r="U359" i="6" s="1"/>
  <c r="V359" i="6" s="1"/>
  <c r="F360" i="6"/>
  <c r="H360" i="6"/>
  <c r="J360" i="6"/>
  <c r="L360" i="6"/>
  <c r="N360" i="6"/>
  <c r="P360" i="6"/>
  <c r="R360" i="6"/>
  <c r="T360" i="6"/>
  <c r="U360" i="6" s="1"/>
  <c r="V360" i="6" s="1"/>
  <c r="F361" i="6"/>
  <c r="H361" i="6"/>
  <c r="J361" i="6"/>
  <c r="L361" i="6"/>
  <c r="N361" i="6"/>
  <c r="P361" i="6"/>
  <c r="R361" i="6"/>
  <c r="S361" i="6"/>
  <c r="T361" i="6"/>
  <c r="U361" i="6"/>
  <c r="V361" i="6" s="1"/>
  <c r="F362" i="6"/>
  <c r="H362" i="6"/>
  <c r="J362" i="6"/>
  <c r="L362" i="6"/>
  <c r="N362" i="6"/>
  <c r="P362" i="6"/>
  <c r="R362" i="6"/>
  <c r="T362" i="6"/>
  <c r="U362" i="6"/>
  <c r="V362" i="6" s="1"/>
  <c r="F363" i="6"/>
  <c r="H363" i="6"/>
  <c r="J363" i="6"/>
  <c r="L363" i="6"/>
  <c r="N363" i="6"/>
  <c r="P363" i="6"/>
  <c r="S363" i="6" s="1"/>
  <c r="R363" i="6"/>
  <c r="T363" i="6"/>
  <c r="U363" i="6" s="1"/>
  <c r="V363" i="6" s="1"/>
  <c r="F364" i="6"/>
  <c r="H364" i="6"/>
  <c r="J364" i="6"/>
  <c r="L364" i="6"/>
  <c r="N364" i="6"/>
  <c r="P364" i="6"/>
  <c r="R364" i="6"/>
  <c r="T364" i="6"/>
  <c r="U364" i="6" s="1"/>
  <c r="V364" i="6" s="1"/>
  <c r="F365" i="6"/>
  <c r="H365" i="6"/>
  <c r="J365" i="6"/>
  <c r="L365" i="6"/>
  <c r="N365" i="6"/>
  <c r="P365" i="6"/>
  <c r="R365" i="6"/>
  <c r="T365" i="6"/>
  <c r="U365" i="6" s="1"/>
  <c r="V365" i="6" s="1"/>
  <c r="F366" i="6"/>
  <c r="H366" i="6"/>
  <c r="J366" i="6"/>
  <c r="L366" i="6"/>
  <c r="N366" i="6"/>
  <c r="P366" i="6"/>
  <c r="R366" i="6"/>
  <c r="T366" i="6"/>
  <c r="U366" i="6" s="1"/>
  <c r="V366" i="6" s="1"/>
  <c r="F369" i="6"/>
  <c r="H369" i="6"/>
  <c r="J369" i="6"/>
  <c r="L369" i="6"/>
  <c r="L368" i="6" s="1"/>
  <c r="N369" i="6"/>
  <c r="P369" i="6"/>
  <c r="P368" i="6" s="1"/>
  <c r="R369" i="6"/>
  <c r="T369" i="6"/>
  <c r="U369" i="6"/>
  <c r="F370" i="6"/>
  <c r="F368" i="6"/>
  <c r="H370" i="6"/>
  <c r="J370" i="6"/>
  <c r="L370" i="6"/>
  <c r="N370" i="6"/>
  <c r="N368" i="6" s="1"/>
  <c r="P370" i="6"/>
  <c r="R370" i="6"/>
  <c r="T370" i="6"/>
  <c r="U370" i="6" s="1"/>
  <c r="V370" i="6" s="1"/>
  <c r="F371" i="6"/>
  <c r="H371" i="6"/>
  <c r="H368" i="6" s="1"/>
  <c r="J371" i="6"/>
  <c r="L371" i="6"/>
  <c r="N371" i="6"/>
  <c r="P371" i="6"/>
  <c r="R371" i="6"/>
  <c r="T371" i="6"/>
  <c r="U371" i="6" s="1"/>
  <c r="V371" i="6" s="1"/>
  <c r="F373" i="6"/>
  <c r="H373" i="6"/>
  <c r="J373" i="6"/>
  <c r="L373" i="6"/>
  <c r="N373" i="6"/>
  <c r="P373" i="6"/>
  <c r="P372" i="6" s="1"/>
  <c r="R373" i="6"/>
  <c r="T373" i="6"/>
  <c r="U373" i="6"/>
  <c r="F374" i="6"/>
  <c r="H374" i="6"/>
  <c r="J374" i="6"/>
  <c r="L374" i="6"/>
  <c r="N374" i="6"/>
  <c r="P374" i="6"/>
  <c r="R374" i="6"/>
  <c r="T374" i="6"/>
  <c r="U374" i="6"/>
  <c r="V374" i="6" s="1"/>
  <c r="F375" i="6"/>
  <c r="H375" i="6"/>
  <c r="J375" i="6"/>
  <c r="L375" i="6"/>
  <c r="N375" i="6"/>
  <c r="P375" i="6"/>
  <c r="R375" i="6"/>
  <c r="R372" i="6" s="1"/>
  <c r="T375" i="6"/>
  <c r="U375" i="6"/>
  <c r="V375" i="6" s="1"/>
  <c r="F376" i="6"/>
  <c r="H376" i="6"/>
  <c r="J376" i="6"/>
  <c r="S376" i="6" s="1"/>
  <c r="L376" i="6"/>
  <c r="N376" i="6"/>
  <c r="P376" i="6"/>
  <c r="R376" i="6"/>
  <c r="T376" i="6"/>
  <c r="U376" i="6" s="1"/>
  <c r="V376" i="6" s="1"/>
  <c r="F377" i="6"/>
  <c r="H377" i="6"/>
  <c r="J377" i="6"/>
  <c r="L377" i="6"/>
  <c r="N377" i="6"/>
  <c r="P377" i="6"/>
  <c r="R377" i="6"/>
  <c r="T377" i="6"/>
  <c r="U377" i="6" s="1"/>
  <c r="V377" i="6" s="1"/>
  <c r="F378" i="6"/>
  <c r="H378" i="6"/>
  <c r="J378" i="6"/>
  <c r="L378" i="6"/>
  <c r="N378" i="6"/>
  <c r="P378" i="6"/>
  <c r="R378" i="6"/>
  <c r="S378" i="6"/>
  <c r="T378" i="6"/>
  <c r="U378" i="6"/>
  <c r="V378" i="6" s="1"/>
  <c r="F379" i="6"/>
  <c r="H379" i="6"/>
  <c r="J379" i="6"/>
  <c r="L379" i="6"/>
  <c r="N379" i="6"/>
  <c r="P379" i="6"/>
  <c r="R379" i="6"/>
  <c r="T379" i="6"/>
  <c r="U379" i="6"/>
  <c r="V379" i="6" s="1"/>
  <c r="F381" i="6"/>
  <c r="H381" i="6"/>
  <c r="H380" i="6" s="1"/>
  <c r="J381" i="6"/>
  <c r="L381" i="6"/>
  <c r="N381" i="6"/>
  <c r="P381" i="6"/>
  <c r="R381" i="6"/>
  <c r="T381" i="6"/>
  <c r="U381" i="6"/>
  <c r="F382" i="6"/>
  <c r="H382" i="6"/>
  <c r="J382" i="6"/>
  <c r="L382" i="6"/>
  <c r="N382" i="6"/>
  <c r="P382" i="6"/>
  <c r="R382" i="6"/>
  <c r="T382" i="6"/>
  <c r="U382" i="6" s="1"/>
  <c r="V382" i="6" s="1"/>
  <c r="F383" i="6"/>
  <c r="H383" i="6"/>
  <c r="J383" i="6"/>
  <c r="S383" i="6" s="1"/>
  <c r="L383" i="6"/>
  <c r="N383" i="6"/>
  <c r="P383" i="6"/>
  <c r="R383" i="6"/>
  <c r="T383" i="6"/>
  <c r="U383" i="6"/>
  <c r="V383" i="6" s="1"/>
  <c r="F384" i="6"/>
  <c r="H384" i="6"/>
  <c r="J384" i="6"/>
  <c r="L384" i="6"/>
  <c r="N384" i="6"/>
  <c r="P384" i="6"/>
  <c r="R384" i="6"/>
  <c r="T384" i="6"/>
  <c r="U384" i="6"/>
  <c r="V384" i="6" s="1"/>
  <c r="F385" i="6"/>
  <c r="H385" i="6"/>
  <c r="J385" i="6"/>
  <c r="L385" i="6"/>
  <c r="N385" i="6"/>
  <c r="P385" i="6"/>
  <c r="R385" i="6"/>
  <c r="T385" i="6"/>
  <c r="U385" i="6"/>
  <c r="V385" i="6" s="1"/>
  <c r="F386" i="6"/>
  <c r="H386" i="6"/>
  <c r="J386" i="6"/>
  <c r="L386" i="6"/>
  <c r="N386" i="6"/>
  <c r="P386" i="6"/>
  <c r="R386" i="6"/>
  <c r="T386" i="6"/>
  <c r="U386" i="6"/>
  <c r="V386" i="6" s="1"/>
  <c r="F387" i="6"/>
  <c r="H387" i="6"/>
  <c r="J387" i="6"/>
  <c r="S387" i="6" s="1"/>
  <c r="L387" i="6"/>
  <c r="N387" i="6"/>
  <c r="P387" i="6"/>
  <c r="R387" i="6"/>
  <c r="T387" i="6"/>
  <c r="U387" i="6" s="1"/>
  <c r="V387" i="6" s="1"/>
  <c r="F388" i="6"/>
  <c r="H388" i="6"/>
  <c r="J388" i="6"/>
  <c r="L388" i="6"/>
  <c r="N388" i="6"/>
  <c r="P388" i="6"/>
  <c r="R388" i="6"/>
  <c r="T388" i="6"/>
  <c r="U388" i="6" s="1"/>
  <c r="V388" i="6" s="1"/>
  <c r="F389" i="6"/>
  <c r="H389" i="6"/>
  <c r="J389" i="6"/>
  <c r="L389" i="6"/>
  <c r="N389" i="6"/>
  <c r="P389" i="6"/>
  <c r="R389" i="6"/>
  <c r="S389" i="6"/>
  <c r="T389" i="6"/>
  <c r="U389" i="6"/>
  <c r="V389" i="6" s="1"/>
  <c r="F392" i="6"/>
  <c r="F391" i="6" s="1"/>
  <c r="H392" i="6"/>
  <c r="J392" i="6"/>
  <c r="L392" i="6"/>
  <c r="N392" i="6"/>
  <c r="P392" i="6"/>
  <c r="R392" i="6"/>
  <c r="T392" i="6"/>
  <c r="U392" i="6" s="1"/>
  <c r="F393" i="6"/>
  <c r="H393" i="6"/>
  <c r="S393" i="6" s="1"/>
  <c r="J393" i="6"/>
  <c r="L393" i="6"/>
  <c r="N393" i="6"/>
  <c r="P393" i="6"/>
  <c r="R393" i="6"/>
  <c r="T393" i="6"/>
  <c r="U393" i="6"/>
  <c r="V393" i="6" s="1"/>
  <c r="F394" i="6"/>
  <c r="H394" i="6"/>
  <c r="J394" i="6"/>
  <c r="J391" i="6" s="1"/>
  <c r="L394" i="6"/>
  <c r="N394" i="6"/>
  <c r="P394" i="6"/>
  <c r="R394" i="6"/>
  <c r="T394" i="6"/>
  <c r="U394" i="6"/>
  <c r="V394" i="6" s="1"/>
  <c r="F395" i="6"/>
  <c r="H395" i="6"/>
  <c r="J395" i="6"/>
  <c r="S395" i="6" s="1"/>
  <c r="L395" i="6"/>
  <c r="N395" i="6"/>
  <c r="P395" i="6"/>
  <c r="R395" i="6"/>
  <c r="T395" i="6"/>
  <c r="U395" i="6" s="1"/>
  <c r="V395" i="6" s="1"/>
  <c r="F396" i="6"/>
  <c r="H396" i="6"/>
  <c r="J396" i="6"/>
  <c r="L396" i="6"/>
  <c r="N396" i="6"/>
  <c r="P396" i="6"/>
  <c r="R396" i="6"/>
  <c r="T396" i="6"/>
  <c r="U396" i="6"/>
  <c r="V396" i="6" s="1"/>
  <c r="F397" i="6"/>
  <c r="H397" i="6"/>
  <c r="J397" i="6"/>
  <c r="L397" i="6"/>
  <c r="N397" i="6"/>
  <c r="P397" i="6"/>
  <c r="R397" i="6"/>
  <c r="T397" i="6"/>
  <c r="U397" i="6"/>
  <c r="V397" i="6" s="1"/>
  <c r="F398" i="6"/>
  <c r="H398" i="6"/>
  <c r="J398" i="6"/>
  <c r="L398" i="6"/>
  <c r="N398" i="6"/>
  <c r="P398" i="6"/>
  <c r="R398" i="6"/>
  <c r="T398" i="6"/>
  <c r="U398" i="6"/>
  <c r="V398" i="6" s="1"/>
  <c r="F400" i="6"/>
  <c r="H400" i="6"/>
  <c r="J400" i="6"/>
  <c r="L400" i="6"/>
  <c r="N400" i="6"/>
  <c r="P400" i="6"/>
  <c r="R400" i="6"/>
  <c r="T400" i="6"/>
  <c r="U400" i="6"/>
  <c r="F401" i="6"/>
  <c r="H401" i="6"/>
  <c r="J401" i="6"/>
  <c r="L401" i="6"/>
  <c r="N401" i="6"/>
  <c r="P401" i="6"/>
  <c r="P399" i="6" s="1"/>
  <c r="R401" i="6"/>
  <c r="T401" i="6"/>
  <c r="U401" i="6" s="1"/>
  <c r="V401" i="6" s="1"/>
  <c r="F402" i="6"/>
  <c r="H402" i="6"/>
  <c r="J402" i="6"/>
  <c r="L402" i="6"/>
  <c r="L399" i="6" s="1"/>
  <c r="N402" i="6"/>
  <c r="P402" i="6"/>
  <c r="R402" i="6"/>
  <c r="T402" i="6"/>
  <c r="U402" i="6"/>
  <c r="V402" i="6" s="1"/>
  <c r="F403" i="6"/>
  <c r="H403" i="6"/>
  <c r="J403" i="6"/>
  <c r="L403" i="6"/>
  <c r="N403" i="6"/>
  <c r="P403" i="6"/>
  <c r="R403" i="6"/>
  <c r="T403" i="6"/>
  <c r="U403" i="6"/>
  <c r="V403" i="6" s="1"/>
  <c r="F404" i="6"/>
  <c r="H404" i="6"/>
  <c r="J404" i="6"/>
  <c r="S404" i="6" s="1"/>
  <c r="L404" i="6"/>
  <c r="N404" i="6"/>
  <c r="P404" i="6"/>
  <c r="R404" i="6"/>
  <c r="T404" i="6"/>
  <c r="U404" i="6"/>
  <c r="V404" i="6" s="1"/>
  <c r="F405" i="6"/>
  <c r="H405" i="6"/>
  <c r="J405" i="6"/>
  <c r="L405" i="6"/>
  <c r="N405" i="6"/>
  <c r="P405" i="6"/>
  <c r="R405" i="6"/>
  <c r="T405" i="6"/>
  <c r="U405" i="6"/>
  <c r="V405" i="6" s="1"/>
  <c r="F406" i="6"/>
  <c r="H406" i="6"/>
  <c r="J406" i="6"/>
  <c r="S406" i="6" s="1"/>
  <c r="L406" i="6"/>
  <c r="N406" i="6"/>
  <c r="P406" i="6"/>
  <c r="R406" i="6"/>
  <c r="T406" i="6"/>
  <c r="U406" i="6" s="1"/>
  <c r="V406" i="6" s="1"/>
  <c r="F407" i="6"/>
  <c r="H407" i="6"/>
  <c r="J407" i="6"/>
  <c r="L407" i="6"/>
  <c r="N407" i="6"/>
  <c r="P407" i="6"/>
  <c r="R407" i="6"/>
  <c r="T407" i="6"/>
  <c r="U407" i="6" s="1"/>
  <c r="V407" i="6" s="1"/>
  <c r="F408" i="6"/>
  <c r="H408" i="6"/>
  <c r="J408" i="6"/>
  <c r="L408" i="6"/>
  <c r="N408" i="6"/>
  <c r="P408" i="6"/>
  <c r="R408" i="6"/>
  <c r="T408" i="6"/>
  <c r="U408" i="6" s="1"/>
  <c r="V408" i="6" s="1"/>
  <c r="F410" i="6"/>
  <c r="H410" i="6"/>
  <c r="J410" i="6"/>
  <c r="L410" i="6"/>
  <c r="N410" i="6"/>
  <c r="N409" i="6" s="1"/>
  <c r="P410" i="6"/>
  <c r="R410" i="6"/>
  <c r="T410" i="6"/>
  <c r="U410" i="6" s="1"/>
  <c r="F411" i="6"/>
  <c r="H411" i="6"/>
  <c r="J411" i="6"/>
  <c r="L411" i="6"/>
  <c r="N411" i="6"/>
  <c r="P411" i="6"/>
  <c r="R411" i="6"/>
  <c r="T411" i="6"/>
  <c r="U411" i="6" s="1"/>
  <c r="V411" i="6" s="1"/>
  <c r="F412" i="6"/>
  <c r="H412" i="6"/>
  <c r="J412" i="6"/>
  <c r="L412" i="6"/>
  <c r="N412" i="6"/>
  <c r="P412" i="6"/>
  <c r="R412" i="6"/>
  <c r="T412" i="6"/>
  <c r="U412" i="6"/>
  <c r="V412" i="6" s="1"/>
  <c r="F413" i="6"/>
  <c r="H413" i="6"/>
  <c r="J413" i="6"/>
  <c r="L413" i="6"/>
  <c r="N413" i="6"/>
  <c r="P413" i="6"/>
  <c r="R413" i="6"/>
  <c r="R409" i="6" s="1"/>
  <c r="T413" i="6"/>
  <c r="U413" i="6"/>
  <c r="V413" i="6" s="1"/>
  <c r="F414" i="6"/>
  <c r="H414" i="6"/>
  <c r="J414" i="6"/>
  <c r="L414" i="6"/>
  <c r="N414" i="6"/>
  <c r="P414" i="6"/>
  <c r="R414" i="6"/>
  <c r="T414" i="6"/>
  <c r="U414" i="6" s="1"/>
  <c r="V414" i="6" s="1"/>
  <c r="F415" i="6"/>
  <c r="H415" i="6"/>
  <c r="S415" i="6" s="1"/>
  <c r="J415" i="6"/>
  <c r="L415" i="6"/>
  <c r="N415" i="6"/>
  <c r="P415" i="6"/>
  <c r="R415" i="6"/>
  <c r="T415" i="6"/>
  <c r="U415" i="6"/>
  <c r="V415" i="6" s="1"/>
  <c r="F416" i="6"/>
  <c r="H416" i="6"/>
  <c r="J416" i="6"/>
  <c r="L416" i="6"/>
  <c r="N416" i="6"/>
  <c r="P416" i="6"/>
  <c r="R416" i="6"/>
  <c r="T416" i="6"/>
  <c r="U416" i="6"/>
  <c r="V416" i="6" s="1"/>
  <c r="F417" i="6"/>
  <c r="H417" i="6"/>
  <c r="J417" i="6"/>
  <c r="S417" i="6" s="1"/>
  <c r="L417" i="6"/>
  <c r="N417" i="6"/>
  <c r="P417" i="6"/>
  <c r="R417" i="6"/>
  <c r="T417" i="6"/>
  <c r="U417" i="6" s="1"/>
  <c r="V417" i="6" s="1"/>
  <c r="N418" i="6"/>
  <c r="F419" i="6"/>
  <c r="F418" i="6"/>
  <c r="H419" i="6"/>
  <c r="J419" i="6"/>
  <c r="J418" i="6" s="1"/>
  <c r="L419" i="6"/>
  <c r="N419" i="6"/>
  <c r="P419" i="6"/>
  <c r="R419" i="6"/>
  <c r="R418" i="6" s="1"/>
  <c r="T419" i="6"/>
  <c r="U419" i="6" s="1"/>
  <c r="V419" i="6" s="1"/>
  <c r="F420" i="6"/>
  <c r="H420" i="6"/>
  <c r="H418" i="6" s="1"/>
  <c r="J420" i="6"/>
  <c r="L420" i="6"/>
  <c r="N420" i="6"/>
  <c r="P420" i="6"/>
  <c r="P418" i="6"/>
  <c r="R420" i="6"/>
  <c r="T420" i="6"/>
  <c r="U420" i="6" s="1"/>
  <c r="V420" i="6" s="1"/>
  <c r="F423" i="6"/>
  <c r="F422" i="6" s="1"/>
  <c r="H423" i="6"/>
  <c r="H422" i="6" s="1"/>
  <c r="J423" i="6"/>
  <c r="J422" i="6" s="1"/>
  <c r="L423" i="6"/>
  <c r="L422" i="6" s="1"/>
  <c r="N423" i="6"/>
  <c r="N422" i="6"/>
  <c r="P423" i="6"/>
  <c r="P422" i="6" s="1"/>
  <c r="R423" i="6"/>
  <c r="R422" i="6" s="1"/>
  <c r="T423" i="6"/>
  <c r="U423" i="6"/>
  <c r="U422" i="6" s="1"/>
  <c r="H424" i="6"/>
  <c r="F425" i="6"/>
  <c r="F424" i="6"/>
  <c r="H425" i="6"/>
  <c r="J425" i="6"/>
  <c r="J424" i="6" s="1"/>
  <c r="L425" i="6"/>
  <c r="L424" i="6"/>
  <c r="N425" i="6"/>
  <c r="N424" i="6" s="1"/>
  <c r="P425" i="6"/>
  <c r="P424" i="6" s="1"/>
  <c r="R425" i="6"/>
  <c r="R424" i="6" s="1"/>
  <c r="T425" i="6"/>
  <c r="U425" i="6"/>
  <c r="F427" i="6"/>
  <c r="F426" i="6" s="1"/>
  <c r="H427" i="6"/>
  <c r="H426" i="6" s="1"/>
  <c r="J427" i="6"/>
  <c r="L427" i="6"/>
  <c r="N427" i="6"/>
  <c r="N426" i="6" s="1"/>
  <c r="P427" i="6"/>
  <c r="R427" i="6"/>
  <c r="T427" i="6"/>
  <c r="U427" i="6" s="1"/>
  <c r="V427" i="6" s="1"/>
  <c r="F428" i="6"/>
  <c r="H428" i="6"/>
  <c r="J428" i="6"/>
  <c r="L428" i="6"/>
  <c r="N428" i="6"/>
  <c r="P428" i="6"/>
  <c r="P426" i="6" s="1"/>
  <c r="R428" i="6"/>
  <c r="T428" i="6"/>
  <c r="U428" i="6"/>
  <c r="V428" i="6" s="1"/>
  <c r="F429" i="6"/>
  <c r="H429" i="6"/>
  <c r="J429" i="6"/>
  <c r="S429" i="6" s="1"/>
  <c r="L429" i="6"/>
  <c r="N429" i="6"/>
  <c r="P429" i="6"/>
  <c r="R429" i="6"/>
  <c r="R426" i="6" s="1"/>
  <c r="T429" i="6"/>
  <c r="U429" i="6" s="1"/>
  <c r="V429" i="6" s="1"/>
  <c r="F431" i="6"/>
  <c r="F430" i="6" s="1"/>
  <c r="H431" i="6"/>
  <c r="H430" i="6" s="1"/>
  <c r="J431" i="6"/>
  <c r="J430" i="6" s="1"/>
  <c r="L431" i="6"/>
  <c r="L430" i="6" s="1"/>
  <c r="N431" i="6"/>
  <c r="N430" i="6"/>
  <c r="P431" i="6"/>
  <c r="P430" i="6"/>
  <c r="R431" i="6"/>
  <c r="R430" i="6"/>
  <c r="T431" i="6"/>
  <c r="U431" i="6"/>
  <c r="F433" i="6"/>
  <c r="H433" i="6"/>
  <c r="J433" i="6"/>
  <c r="L433" i="6"/>
  <c r="N433" i="6"/>
  <c r="P433" i="6"/>
  <c r="P432" i="6" s="1"/>
  <c r="R433" i="6"/>
  <c r="T433" i="6"/>
  <c r="U433" i="6"/>
  <c r="F434" i="6"/>
  <c r="H434" i="6"/>
  <c r="J434" i="6"/>
  <c r="L434" i="6"/>
  <c r="N434" i="6"/>
  <c r="P434" i="6"/>
  <c r="R434" i="6"/>
  <c r="T434" i="6"/>
  <c r="U434" i="6" s="1"/>
  <c r="V434" i="6" s="1"/>
  <c r="F435" i="6"/>
  <c r="H435" i="6"/>
  <c r="J435" i="6"/>
  <c r="L435" i="6"/>
  <c r="N435" i="6"/>
  <c r="P435" i="6"/>
  <c r="R435" i="6"/>
  <c r="T435" i="6"/>
  <c r="U435" i="6"/>
  <c r="V435" i="6" s="1"/>
  <c r="F436" i="6"/>
  <c r="H436" i="6"/>
  <c r="J436" i="6"/>
  <c r="S436" i="6" s="1"/>
  <c r="L436" i="6"/>
  <c r="N436" i="6"/>
  <c r="P436" i="6"/>
  <c r="R436" i="6"/>
  <c r="T436" i="6"/>
  <c r="U436" i="6"/>
  <c r="V436" i="6" s="1"/>
  <c r="F437" i="6"/>
  <c r="H437" i="6"/>
  <c r="J437" i="6"/>
  <c r="L437" i="6"/>
  <c r="N437" i="6"/>
  <c r="P437" i="6"/>
  <c r="S437" i="6" s="1"/>
  <c r="R437" i="6"/>
  <c r="T437" i="6"/>
  <c r="U437" i="6" s="1"/>
  <c r="V437" i="6"/>
  <c r="F438" i="6"/>
  <c r="H438" i="6"/>
  <c r="J438" i="6"/>
  <c r="L438" i="6"/>
  <c r="N438" i="6"/>
  <c r="P438" i="6"/>
  <c r="R438" i="6"/>
  <c r="T438" i="6"/>
  <c r="U438" i="6" s="1"/>
  <c r="V438" i="6" s="1"/>
  <c r="F439" i="6"/>
  <c r="H439" i="6"/>
  <c r="S439" i="6" s="1"/>
  <c r="J439" i="6"/>
  <c r="L439" i="6"/>
  <c r="N439" i="6"/>
  <c r="P439" i="6"/>
  <c r="R439" i="6"/>
  <c r="R432" i="6" s="1"/>
  <c r="T439" i="6"/>
  <c r="U439" i="6"/>
  <c r="V439" i="6" s="1"/>
  <c r="F440" i="6"/>
  <c r="H440" i="6"/>
  <c r="J440" i="6"/>
  <c r="S440" i="6" s="1"/>
  <c r="L440" i="6"/>
  <c r="N440" i="6"/>
  <c r="P440" i="6"/>
  <c r="R440" i="6"/>
  <c r="T440" i="6"/>
  <c r="U440" i="6" s="1"/>
  <c r="V440" i="6"/>
  <c r="F441" i="6"/>
  <c r="H441" i="6"/>
  <c r="J441" i="6"/>
  <c r="L441" i="6"/>
  <c r="N441" i="6"/>
  <c r="P441" i="6"/>
  <c r="R441" i="6"/>
  <c r="S441" i="6"/>
  <c r="T441" i="6"/>
  <c r="U441" i="6"/>
  <c r="V441" i="6" s="1"/>
  <c r="F443" i="6"/>
  <c r="H443" i="6"/>
  <c r="J443" i="6"/>
  <c r="L443" i="6"/>
  <c r="N443" i="6"/>
  <c r="P443" i="6"/>
  <c r="R443" i="6"/>
  <c r="T443" i="6"/>
  <c r="U443" i="6" s="1"/>
  <c r="V443" i="6"/>
  <c r="F444" i="6"/>
  <c r="H444" i="6"/>
  <c r="J444" i="6"/>
  <c r="L444" i="6"/>
  <c r="S444" i="6" s="1"/>
  <c r="N444" i="6"/>
  <c r="P444" i="6"/>
  <c r="P442" i="6"/>
  <c r="R444" i="6"/>
  <c r="T444" i="6"/>
  <c r="U444" i="6"/>
  <c r="F445" i="6"/>
  <c r="H445" i="6"/>
  <c r="J445" i="6"/>
  <c r="L445" i="6"/>
  <c r="N445" i="6"/>
  <c r="P445" i="6"/>
  <c r="R445" i="6"/>
  <c r="T445" i="6"/>
  <c r="U445" i="6"/>
  <c r="V445" i="6" s="1"/>
  <c r="F446" i="6"/>
  <c r="F442" i="6" s="1"/>
  <c r="H446" i="6"/>
  <c r="J446" i="6"/>
  <c r="L446" i="6"/>
  <c r="N446" i="6"/>
  <c r="P446" i="6"/>
  <c r="R446" i="6"/>
  <c r="R442" i="6" s="1"/>
  <c r="T446" i="6"/>
  <c r="U446" i="6" s="1"/>
  <c r="V446" i="6"/>
  <c r="F448" i="6"/>
  <c r="H448" i="6"/>
  <c r="J448" i="6"/>
  <c r="L448" i="6"/>
  <c r="N448" i="6"/>
  <c r="P448" i="6"/>
  <c r="R448" i="6"/>
  <c r="R447" i="6" s="1"/>
  <c r="T448" i="6"/>
  <c r="U448" i="6"/>
  <c r="F449" i="6"/>
  <c r="H449" i="6"/>
  <c r="J449" i="6"/>
  <c r="L449" i="6"/>
  <c r="N449" i="6"/>
  <c r="N447" i="6" s="1"/>
  <c r="P449" i="6"/>
  <c r="R449" i="6"/>
  <c r="T449" i="6"/>
  <c r="U449" i="6" s="1"/>
  <c r="V449" i="6" s="1"/>
  <c r="F450" i="6"/>
  <c r="H450" i="6"/>
  <c r="J450" i="6"/>
  <c r="L450" i="6"/>
  <c r="N450" i="6"/>
  <c r="P450" i="6"/>
  <c r="R450" i="6"/>
  <c r="T450" i="6"/>
  <c r="U450" i="6" s="1"/>
  <c r="V450" i="6" s="1"/>
  <c r="F451" i="6"/>
  <c r="H451" i="6"/>
  <c r="S451" i="6" s="1"/>
  <c r="J451" i="6"/>
  <c r="L451" i="6"/>
  <c r="N451" i="6"/>
  <c r="P451" i="6"/>
  <c r="R451" i="6"/>
  <c r="T451" i="6"/>
  <c r="U451" i="6"/>
  <c r="V451" i="6" s="1"/>
  <c r="F452" i="6"/>
  <c r="F447" i="6" s="1"/>
  <c r="H452" i="6"/>
  <c r="J452" i="6"/>
  <c r="L452" i="6"/>
  <c r="N452" i="6"/>
  <c r="P452" i="6"/>
  <c r="R452" i="6"/>
  <c r="T452" i="6"/>
  <c r="U452" i="6" s="1"/>
  <c r="V452" i="6"/>
  <c r="F453" i="6"/>
  <c r="H453" i="6"/>
  <c r="J453" i="6"/>
  <c r="L453" i="6"/>
  <c r="N453" i="6"/>
  <c r="P453" i="6"/>
  <c r="R453" i="6"/>
  <c r="S453" i="6" s="1"/>
  <c r="T453" i="6"/>
  <c r="U453" i="6"/>
  <c r="V453" i="6" s="1"/>
  <c r="F454" i="6"/>
  <c r="H454" i="6"/>
  <c r="J454" i="6"/>
  <c r="L454" i="6"/>
  <c r="N454" i="6"/>
  <c r="P454" i="6"/>
  <c r="R454" i="6"/>
  <c r="T454" i="6"/>
  <c r="U454" i="6"/>
  <c r="V454" i="6" s="1"/>
  <c r="F455" i="6"/>
  <c r="H455" i="6"/>
  <c r="J455" i="6"/>
  <c r="L455" i="6"/>
  <c r="N455" i="6"/>
  <c r="P455" i="6"/>
  <c r="R455" i="6"/>
  <c r="T455" i="6"/>
  <c r="U455" i="6" s="1"/>
  <c r="V455" i="6" s="1"/>
  <c r="F456" i="6"/>
  <c r="H456" i="6"/>
  <c r="S456" i="6" s="1"/>
  <c r="J456" i="6"/>
  <c r="L456" i="6"/>
  <c r="N456" i="6"/>
  <c r="P456" i="6"/>
  <c r="R456" i="6"/>
  <c r="T456" i="6"/>
  <c r="U456" i="6"/>
  <c r="V456" i="6" s="1"/>
  <c r="F457" i="6"/>
  <c r="H457" i="6"/>
  <c r="J457" i="6"/>
  <c r="L457" i="6"/>
  <c r="N457" i="6"/>
  <c r="P457" i="6"/>
  <c r="R457" i="6"/>
  <c r="T457" i="6"/>
  <c r="U457" i="6" s="1"/>
  <c r="V457" i="6"/>
  <c r="F459" i="6"/>
  <c r="H459" i="6"/>
  <c r="H458" i="6"/>
  <c r="J459" i="6"/>
  <c r="L459" i="6"/>
  <c r="N459" i="6"/>
  <c r="N458" i="6" s="1"/>
  <c r="P459" i="6"/>
  <c r="R459" i="6"/>
  <c r="T459" i="6"/>
  <c r="U459" i="6"/>
  <c r="F460" i="6"/>
  <c r="H460" i="6"/>
  <c r="J460" i="6"/>
  <c r="L460" i="6"/>
  <c r="N460" i="6"/>
  <c r="P460" i="6"/>
  <c r="S460" i="6" s="1"/>
  <c r="R460" i="6"/>
  <c r="T460" i="6"/>
  <c r="U460" i="6" s="1"/>
  <c r="V460" i="6" s="1"/>
  <c r="F461" i="6"/>
  <c r="H461" i="6"/>
  <c r="J461" i="6"/>
  <c r="L461" i="6"/>
  <c r="N461" i="6"/>
  <c r="P461" i="6"/>
  <c r="R461" i="6"/>
  <c r="T461" i="6"/>
  <c r="U461" i="6" s="1"/>
  <c r="V461" i="6" s="1"/>
  <c r="F462" i="6"/>
  <c r="H462" i="6"/>
  <c r="S462" i="6" s="1"/>
  <c r="J462" i="6"/>
  <c r="L462" i="6"/>
  <c r="N462" i="6"/>
  <c r="P462" i="6"/>
  <c r="R462" i="6"/>
  <c r="T462" i="6"/>
  <c r="U462" i="6"/>
  <c r="V462" i="6" s="1"/>
  <c r="F463" i="6"/>
  <c r="F458" i="6" s="1"/>
  <c r="V458" i="6" s="1"/>
  <c r="H463" i="6"/>
  <c r="J463" i="6"/>
  <c r="J458" i="6" s="1"/>
  <c r="L463" i="6"/>
  <c r="L458" i="6" s="1"/>
  <c r="N463" i="6"/>
  <c r="P463" i="6"/>
  <c r="R463" i="6"/>
  <c r="T463" i="6"/>
  <c r="U463" i="6" s="1"/>
  <c r="V463" i="6"/>
  <c r="F464" i="6"/>
  <c r="H464" i="6"/>
  <c r="J464" i="6"/>
  <c r="L464" i="6"/>
  <c r="N464" i="6"/>
  <c r="P464" i="6"/>
  <c r="R464" i="6"/>
  <c r="S464" i="6" s="1"/>
  <c r="T464" i="6"/>
  <c r="U464" i="6"/>
  <c r="V464" i="6" s="1"/>
  <c r="F465" i="6"/>
  <c r="H465" i="6"/>
  <c r="J465" i="6"/>
  <c r="L465" i="6"/>
  <c r="N465" i="6"/>
  <c r="P465" i="6"/>
  <c r="R465" i="6"/>
  <c r="T465" i="6"/>
  <c r="U465" i="6" s="1"/>
  <c r="V465" i="6"/>
  <c r="F467" i="6"/>
  <c r="H467" i="6"/>
  <c r="J467" i="6"/>
  <c r="L467" i="6"/>
  <c r="N467" i="6"/>
  <c r="P467" i="6"/>
  <c r="R467" i="6"/>
  <c r="T467" i="6"/>
  <c r="U467" i="6" s="1"/>
  <c r="F468" i="6"/>
  <c r="H468" i="6"/>
  <c r="J468" i="6"/>
  <c r="L468" i="6"/>
  <c r="N468" i="6"/>
  <c r="P468" i="6"/>
  <c r="R468" i="6"/>
  <c r="T468" i="6"/>
  <c r="U468" i="6" s="1"/>
  <c r="V468" i="6" s="1"/>
  <c r="F469" i="6"/>
  <c r="H469" i="6"/>
  <c r="S469" i="6" s="1"/>
  <c r="J469" i="6"/>
  <c r="L469" i="6"/>
  <c r="N469" i="6"/>
  <c r="P469" i="6"/>
  <c r="R469" i="6"/>
  <c r="T469" i="6"/>
  <c r="U469" i="6" s="1"/>
  <c r="V469" i="6"/>
  <c r="F470" i="6"/>
  <c r="H470" i="6"/>
  <c r="J470" i="6"/>
  <c r="L470" i="6"/>
  <c r="N470" i="6"/>
  <c r="P470" i="6"/>
  <c r="R470" i="6"/>
  <c r="S470" i="6" s="1"/>
  <c r="T470" i="6"/>
  <c r="U470" i="6"/>
  <c r="V470" i="6" s="1"/>
  <c r="F471" i="6"/>
  <c r="H471" i="6"/>
  <c r="S471" i="6" s="1"/>
  <c r="J471" i="6"/>
  <c r="L471" i="6"/>
  <c r="L466" i="6" s="1"/>
  <c r="N471" i="6"/>
  <c r="P471" i="6"/>
  <c r="R471" i="6"/>
  <c r="T471" i="6"/>
  <c r="U471" i="6"/>
  <c r="V471" i="6" s="1"/>
  <c r="F472" i="6"/>
  <c r="H472" i="6"/>
  <c r="J472" i="6"/>
  <c r="S472" i="6" s="1"/>
  <c r="L472" i="6"/>
  <c r="N472" i="6"/>
  <c r="P472" i="6"/>
  <c r="R472" i="6"/>
  <c r="T472" i="6"/>
  <c r="U472" i="6"/>
  <c r="V472" i="6"/>
  <c r="F473" i="6"/>
  <c r="H473" i="6"/>
  <c r="J473" i="6"/>
  <c r="L473" i="6"/>
  <c r="N473" i="6"/>
  <c r="P473" i="6"/>
  <c r="R473" i="6"/>
  <c r="S473" i="6"/>
  <c r="T473" i="6"/>
  <c r="U473" i="6" s="1"/>
  <c r="V473" i="6"/>
  <c r="F474" i="6"/>
  <c r="H474" i="6"/>
  <c r="S474" i="6" s="1"/>
  <c r="J474" i="6"/>
  <c r="L474" i="6"/>
  <c r="N474" i="6"/>
  <c r="P474" i="6"/>
  <c r="R474" i="6"/>
  <c r="T474" i="6"/>
  <c r="U474" i="6"/>
  <c r="V474" i="6" s="1"/>
  <c r="F475" i="6"/>
  <c r="H475" i="6"/>
  <c r="J475" i="6"/>
  <c r="L475" i="6"/>
  <c r="N475" i="6"/>
  <c r="P475" i="6"/>
  <c r="S475" i="6" s="1"/>
  <c r="R475" i="6"/>
  <c r="T475" i="6"/>
  <c r="U475" i="6"/>
  <c r="V475" i="6"/>
  <c r="F476" i="6"/>
  <c r="H476" i="6"/>
  <c r="J476" i="6"/>
  <c r="L476" i="6"/>
  <c r="N476" i="6"/>
  <c r="P476" i="6"/>
  <c r="R476" i="6"/>
  <c r="S476" i="6" s="1"/>
  <c r="T476" i="6"/>
  <c r="U476" i="6"/>
  <c r="V476" i="6"/>
  <c r="F477" i="6"/>
  <c r="H477" i="6"/>
  <c r="J477" i="6"/>
  <c r="L477" i="6"/>
  <c r="N477" i="6"/>
  <c r="S477" i="6" s="1"/>
  <c r="P477" i="6"/>
  <c r="R477" i="6"/>
  <c r="T477" i="6"/>
  <c r="U477" i="6" s="1"/>
  <c r="V477" i="6" s="1"/>
  <c r="F478" i="6"/>
  <c r="H478" i="6"/>
  <c r="J478" i="6"/>
  <c r="L478" i="6"/>
  <c r="N478" i="6"/>
  <c r="P478" i="6"/>
  <c r="R478" i="6"/>
  <c r="S478" i="6" s="1"/>
  <c r="T478" i="6"/>
  <c r="U478" i="6"/>
  <c r="V478" i="6" s="1"/>
  <c r="F479" i="6"/>
  <c r="H479" i="6"/>
  <c r="S479" i="6" s="1"/>
  <c r="J479" i="6"/>
  <c r="L479" i="6"/>
  <c r="N479" i="6"/>
  <c r="P479" i="6"/>
  <c r="R479" i="6"/>
  <c r="T479" i="6"/>
  <c r="U479" i="6" s="1"/>
  <c r="F480" i="6"/>
  <c r="H480" i="6"/>
  <c r="J480" i="6"/>
  <c r="S480" i="6" s="1"/>
  <c r="L480" i="6"/>
  <c r="N480" i="6"/>
  <c r="P480" i="6"/>
  <c r="R480" i="6"/>
  <c r="T480" i="6"/>
  <c r="U480" i="6"/>
  <c r="V480" i="6" s="1"/>
  <c r="F481" i="6"/>
  <c r="H481" i="6"/>
  <c r="J481" i="6"/>
  <c r="L481" i="6"/>
  <c r="N481" i="6"/>
  <c r="P481" i="6"/>
  <c r="R481" i="6"/>
  <c r="S481" i="6"/>
  <c r="T481" i="6"/>
  <c r="U481" i="6" s="1"/>
  <c r="V481" i="6"/>
  <c r="F483" i="6"/>
  <c r="H483" i="6"/>
  <c r="J483" i="6"/>
  <c r="L483" i="6"/>
  <c r="N483" i="6"/>
  <c r="P483" i="6"/>
  <c r="P482" i="6" s="1"/>
  <c r="R483" i="6"/>
  <c r="T483" i="6"/>
  <c r="U483" i="6"/>
  <c r="F484" i="6"/>
  <c r="V484" i="6" s="1"/>
  <c r="H484" i="6"/>
  <c r="S484" i="6" s="1"/>
  <c r="J484" i="6"/>
  <c r="L484" i="6"/>
  <c r="N484" i="6"/>
  <c r="N482" i="6" s="1"/>
  <c r="P484" i="6"/>
  <c r="R484" i="6"/>
  <c r="T484" i="6"/>
  <c r="U484" i="6"/>
  <c r="F485" i="6"/>
  <c r="H485" i="6"/>
  <c r="S485" i="6" s="1"/>
  <c r="J485" i="6"/>
  <c r="L485" i="6"/>
  <c r="N485" i="6"/>
  <c r="P485" i="6"/>
  <c r="R485" i="6"/>
  <c r="T485" i="6"/>
  <c r="U485" i="6" s="1"/>
  <c r="F486" i="6"/>
  <c r="H486" i="6"/>
  <c r="J486" i="6"/>
  <c r="S486" i="6" s="1"/>
  <c r="L486" i="6"/>
  <c r="N486" i="6"/>
  <c r="P486" i="6"/>
  <c r="R486" i="6"/>
  <c r="T486" i="6"/>
  <c r="U486" i="6"/>
  <c r="V486" i="6" s="1"/>
  <c r="F487" i="6"/>
  <c r="H487" i="6"/>
  <c r="J487" i="6"/>
  <c r="S487" i="6" s="1"/>
  <c r="L487" i="6"/>
  <c r="N487" i="6"/>
  <c r="P487" i="6"/>
  <c r="R487" i="6"/>
  <c r="T487" i="6"/>
  <c r="U487" i="6" s="1"/>
  <c r="V487" i="6"/>
  <c r="F488" i="6"/>
  <c r="H488" i="6"/>
  <c r="J488" i="6"/>
  <c r="L488" i="6"/>
  <c r="L482" i="6" s="1"/>
  <c r="N488" i="6"/>
  <c r="S488" i="6" s="1"/>
  <c r="P488" i="6"/>
  <c r="R488" i="6"/>
  <c r="T488" i="6"/>
  <c r="U488" i="6" s="1"/>
  <c r="V488" i="6" s="1"/>
  <c r="F489" i="6"/>
  <c r="H489" i="6"/>
  <c r="J489" i="6"/>
  <c r="S489" i="6" s="1"/>
  <c r="L489" i="6"/>
  <c r="N489" i="6"/>
  <c r="P489" i="6"/>
  <c r="R489" i="6"/>
  <c r="T489" i="6"/>
  <c r="U489" i="6"/>
  <c r="V489" i="6"/>
  <c r="F490" i="6"/>
  <c r="H490" i="6"/>
  <c r="J490" i="6"/>
  <c r="S490" i="6" s="1"/>
  <c r="L490" i="6"/>
  <c r="N490" i="6"/>
  <c r="P490" i="6"/>
  <c r="R490" i="6"/>
  <c r="R482" i="6" s="1"/>
  <c r="T490" i="6"/>
  <c r="U490" i="6"/>
  <c r="V490" i="6"/>
  <c r="F492" i="6"/>
  <c r="H492" i="6"/>
  <c r="H491" i="6" s="1"/>
  <c r="J492" i="6"/>
  <c r="L492" i="6"/>
  <c r="N492" i="6"/>
  <c r="N491" i="6" s="1"/>
  <c r="P492" i="6"/>
  <c r="R492" i="6"/>
  <c r="T492" i="6"/>
  <c r="U492" i="6" s="1"/>
  <c r="F493" i="6"/>
  <c r="H493" i="6"/>
  <c r="J493" i="6"/>
  <c r="L493" i="6"/>
  <c r="N493" i="6"/>
  <c r="S493" i="6" s="1"/>
  <c r="P493" i="6"/>
  <c r="R493" i="6"/>
  <c r="T493" i="6"/>
  <c r="U493" i="6"/>
  <c r="V493" i="6" s="1"/>
  <c r="F494" i="6"/>
  <c r="H494" i="6"/>
  <c r="J494" i="6"/>
  <c r="L494" i="6"/>
  <c r="L491" i="6" s="1"/>
  <c r="N494" i="6"/>
  <c r="P494" i="6"/>
  <c r="R494" i="6"/>
  <c r="T494" i="6"/>
  <c r="U494" i="6"/>
  <c r="V494" i="6" s="1"/>
  <c r="F495" i="6"/>
  <c r="H495" i="6"/>
  <c r="J495" i="6"/>
  <c r="L495" i="6"/>
  <c r="N495" i="6"/>
  <c r="P495" i="6"/>
  <c r="P491" i="6" s="1"/>
  <c r="R495" i="6"/>
  <c r="T495" i="6"/>
  <c r="U495" i="6"/>
  <c r="V495" i="6"/>
  <c r="F496" i="6"/>
  <c r="H496" i="6"/>
  <c r="J496" i="6"/>
  <c r="L496" i="6"/>
  <c r="N496" i="6"/>
  <c r="P496" i="6"/>
  <c r="R496" i="6"/>
  <c r="R491" i="6" s="1"/>
  <c r="T496" i="6"/>
  <c r="U496" i="6"/>
  <c r="V496" i="6"/>
  <c r="F497" i="6"/>
  <c r="H497" i="6"/>
  <c r="J497" i="6"/>
  <c r="S497" i="6" s="1"/>
  <c r="L497" i="6"/>
  <c r="N497" i="6"/>
  <c r="P497" i="6"/>
  <c r="R497" i="6"/>
  <c r="T497" i="6"/>
  <c r="U497" i="6" s="1"/>
  <c r="V497" i="6" s="1"/>
  <c r="F498" i="6"/>
  <c r="H498" i="6"/>
  <c r="S498" i="6" s="1"/>
  <c r="J498" i="6"/>
  <c r="L498" i="6"/>
  <c r="N498" i="6"/>
  <c r="P498" i="6"/>
  <c r="R498" i="6"/>
  <c r="T498" i="6"/>
  <c r="U498" i="6"/>
  <c r="V498" i="6"/>
  <c r="F499" i="6"/>
  <c r="H499" i="6"/>
  <c r="J499" i="6"/>
  <c r="L499" i="6"/>
  <c r="N499" i="6"/>
  <c r="P499" i="6"/>
  <c r="R499" i="6"/>
  <c r="S499" i="6"/>
  <c r="T499" i="6"/>
  <c r="U499" i="6"/>
  <c r="V499" i="6"/>
  <c r="F500" i="6"/>
  <c r="H500" i="6"/>
  <c r="J500" i="6"/>
  <c r="L500" i="6"/>
  <c r="S500" i="6" s="1"/>
  <c r="N500" i="6"/>
  <c r="P500" i="6"/>
  <c r="R500" i="6"/>
  <c r="T500" i="6"/>
  <c r="U500" i="6" s="1"/>
  <c r="F501" i="6"/>
  <c r="H501" i="6"/>
  <c r="J501" i="6"/>
  <c r="S501" i="6" s="1"/>
  <c r="L501" i="6"/>
  <c r="N501" i="6"/>
  <c r="P501" i="6"/>
  <c r="R501" i="6"/>
  <c r="T501" i="6"/>
  <c r="U501" i="6"/>
  <c r="V501" i="6" s="1"/>
  <c r="F503" i="6"/>
  <c r="H503" i="6"/>
  <c r="H502" i="6" s="1"/>
  <c r="S502" i="6" s="1"/>
  <c r="J503" i="6"/>
  <c r="L503" i="6"/>
  <c r="L502" i="6" s="1"/>
  <c r="N503" i="6"/>
  <c r="P503" i="6"/>
  <c r="P502" i="6"/>
  <c r="R503" i="6"/>
  <c r="T503" i="6"/>
  <c r="U503" i="6"/>
  <c r="F504" i="6"/>
  <c r="F502" i="6" s="1"/>
  <c r="H504" i="6"/>
  <c r="J504" i="6"/>
  <c r="S504" i="6" s="1"/>
  <c r="L504" i="6"/>
  <c r="N504" i="6"/>
  <c r="N502" i="6" s="1"/>
  <c r="P504" i="6"/>
  <c r="R504" i="6"/>
  <c r="T504" i="6"/>
  <c r="U504" i="6"/>
  <c r="F505" i="6"/>
  <c r="V505" i="6" s="1"/>
  <c r="H505" i="6"/>
  <c r="J505" i="6"/>
  <c r="J502" i="6"/>
  <c r="L505" i="6"/>
  <c r="N505" i="6"/>
  <c r="P505" i="6"/>
  <c r="R505" i="6"/>
  <c r="R502" i="6"/>
  <c r="T505" i="6"/>
  <c r="U505" i="6"/>
  <c r="F506" i="6"/>
  <c r="H506" i="6"/>
  <c r="J506" i="6"/>
  <c r="L506" i="6"/>
  <c r="N506" i="6"/>
  <c r="S506" i="6" s="1"/>
  <c r="P506" i="6"/>
  <c r="R506" i="6"/>
  <c r="T506" i="6"/>
  <c r="U506" i="6" s="1"/>
  <c r="F508" i="6"/>
  <c r="F507" i="6" s="1"/>
  <c r="H508" i="6"/>
  <c r="H507" i="6" s="1"/>
  <c r="J508" i="6"/>
  <c r="L508" i="6"/>
  <c r="N508" i="6"/>
  <c r="P508" i="6"/>
  <c r="R508" i="6"/>
  <c r="T508" i="6"/>
  <c r="U508" i="6"/>
  <c r="F509" i="6"/>
  <c r="H509" i="6"/>
  <c r="J509" i="6"/>
  <c r="L509" i="6"/>
  <c r="N509" i="6"/>
  <c r="N507" i="6" s="1"/>
  <c r="P509" i="6"/>
  <c r="R509" i="6"/>
  <c r="S509" i="6"/>
  <c r="T509" i="6"/>
  <c r="U509" i="6"/>
  <c r="V509" i="6"/>
  <c r="F510" i="6"/>
  <c r="H510" i="6"/>
  <c r="J510" i="6"/>
  <c r="L510" i="6"/>
  <c r="N510" i="6"/>
  <c r="P510" i="6"/>
  <c r="P507" i="6" s="1"/>
  <c r="R510" i="6"/>
  <c r="T510" i="6"/>
  <c r="U510" i="6"/>
  <c r="V510" i="6"/>
  <c r="F511" i="6"/>
  <c r="H511" i="6"/>
  <c r="J511" i="6"/>
  <c r="S511" i="6" s="1"/>
  <c r="L511" i="6"/>
  <c r="N511" i="6"/>
  <c r="P511" i="6"/>
  <c r="R511" i="6"/>
  <c r="R507" i="6" s="1"/>
  <c r="T511" i="6"/>
  <c r="U511" i="6"/>
  <c r="V511" i="6"/>
  <c r="F512" i="6"/>
  <c r="H512" i="6"/>
  <c r="J512" i="6"/>
  <c r="L512" i="6"/>
  <c r="S512" i="6" s="1"/>
  <c r="N512" i="6"/>
  <c r="P512" i="6"/>
  <c r="R512" i="6"/>
  <c r="T512" i="6"/>
  <c r="U512" i="6" s="1"/>
  <c r="F513" i="6"/>
  <c r="H513" i="6"/>
  <c r="S513" i="6" s="1"/>
  <c r="J513" i="6"/>
  <c r="L513" i="6"/>
  <c r="N513" i="6"/>
  <c r="P513" i="6"/>
  <c r="R513" i="6"/>
  <c r="T513" i="6"/>
  <c r="U513" i="6"/>
  <c r="V513" i="6" s="1"/>
  <c r="F514" i="6"/>
  <c r="H514" i="6"/>
  <c r="J514" i="6"/>
  <c r="S514" i="6" s="1"/>
  <c r="L514" i="6"/>
  <c r="N514" i="6"/>
  <c r="P514" i="6"/>
  <c r="R514" i="6"/>
  <c r="T514" i="6"/>
  <c r="U514" i="6"/>
  <c r="V514" i="6"/>
  <c r="F515" i="6"/>
  <c r="H515" i="6"/>
  <c r="J515" i="6"/>
  <c r="S515" i="6" s="1"/>
  <c r="L515" i="6"/>
  <c r="N515" i="6"/>
  <c r="P515" i="6"/>
  <c r="R515" i="6"/>
  <c r="T515" i="6"/>
  <c r="U515" i="6"/>
  <c r="V515" i="6"/>
  <c r="F516" i="6"/>
  <c r="H516" i="6"/>
  <c r="J516" i="6"/>
  <c r="L516" i="6"/>
  <c r="S516" i="6" s="1"/>
  <c r="N516" i="6"/>
  <c r="P516" i="6"/>
  <c r="R516" i="6"/>
  <c r="T516" i="6"/>
  <c r="U516" i="6" s="1"/>
  <c r="V516" i="6" s="1"/>
  <c r="F517" i="6"/>
  <c r="H517" i="6"/>
  <c r="S517" i="6" s="1"/>
  <c r="J517" i="6"/>
  <c r="L517" i="6"/>
  <c r="N517" i="6"/>
  <c r="P517" i="6"/>
  <c r="R517" i="6"/>
  <c r="T517" i="6"/>
  <c r="U517" i="6"/>
  <c r="V517" i="6" s="1"/>
  <c r="F518" i="6"/>
  <c r="H518" i="6"/>
  <c r="J518" i="6"/>
  <c r="S518" i="6" s="1"/>
  <c r="L518" i="6"/>
  <c r="N518" i="6"/>
  <c r="P518" i="6"/>
  <c r="R518" i="6"/>
  <c r="T518" i="6"/>
  <c r="U518" i="6"/>
  <c r="V518" i="6"/>
  <c r="F519" i="6"/>
  <c r="H519" i="6"/>
  <c r="J519" i="6"/>
  <c r="S519" i="6" s="1"/>
  <c r="L519" i="6"/>
  <c r="N519" i="6"/>
  <c r="P519" i="6"/>
  <c r="R519" i="6"/>
  <c r="T519" i="6"/>
  <c r="U519" i="6"/>
  <c r="V519" i="6"/>
  <c r="F520" i="6"/>
  <c r="H520" i="6"/>
  <c r="J520" i="6"/>
  <c r="L520" i="6"/>
  <c r="S520" i="6" s="1"/>
  <c r="N520" i="6"/>
  <c r="P520" i="6"/>
  <c r="R520" i="6"/>
  <c r="T520" i="6"/>
  <c r="U520" i="6" s="1"/>
  <c r="V520" i="6" s="1"/>
  <c r="F521" i="6"/>
  <c r="H521" i="6"/>
  <c r="S521" i="6" s="1"/>
  <c r="J521" i="6"/>
  <c r="L521" i="6"/>
  <c r="N521" i="6"/>
  <c r="P521" i="6"/>
  <c r="R521" i="6"/>
  <c r="T521" i="6"/>
  <c r="U521" i="6"/>
  <c r="V521" i="6" s="1"/>
  <c r="F522" i="6"/>
  <c r="H522" i="6"/>
  <c r="J522" i="6"/>
  <c r="S522" i="6" s="1"/>
  <c r="L522" i="6"/>
  <c r="N522" i="6"/>
  <c r="P522" i="6"/>
  <c r="R522" i="6"/>
  <c r="T522" i="6"/>
  <c r="U522" i="6"/>
  <c r="V522" i="6"/>
  <c r="F523" i="6"/>
  <c r="H523" i="6"/>
  <c r="J523" i="6"/>
  <c r="S523" i="6" s="1"/>
  <c r="L523" i="6"/>
  <c r="N523" i="6"/>
  <c r="P523" i="6"/>
  <c r="R523" i="6"/>
  <c r="T523" i="6"/>
  <c r="U523" i="6"/>
  <c r="V523" i="6"/>
  <c r="F524" i="6"/>
  <c r="H524" i="6"/>
  <c r="J524" i="6"/>
  <c r="L524" i="6"/>
  <c r="S524" i="6" s="1"/>
  <c r="N524" i="6"/>
  <c r="P524" i="6"/>
  <c r="R524" i="6"/>
  <c r="T524" i="6"/>
  <c r="U524" i="6" s="1"/>
  <c r="V524" i="6" s="1"/>
  <c r="F525" i="6"/>
  <c r="H525" i="6"/>
  <c r="S525" i="6" s="1"/>
  <c r="J525" i="6"/>
  <c r="L525" i="6"/>
  <c r="N525" i="6"/>
  <c r="P525" i="6"/>
  <c r="R525" i="6"/>
  <c r="T525" i="6"/>
  <c r="U525" i="6"/>
  <c r="V525" i="6" s="1"/>
  <c r="F527" i="6"/>
  <c r="H527" i="6"/>
  <c r="J527" i="6"/>
  <c r="S527" i="6" s="1"/>
  <c r="L527" i="6"/>
  <c r="N527" i="6"/>
  <c r="N526" i="6" s="1"/>
  <c r="P527" i="6"/>
  <c r="R527" i="6"/>
  <c r="T527" i="6"/>
  <c r="U527" i="6" s="1"/>
  <c r="F528" i="6"/>
  <c r="H528" i="6"/>
  <c r="J528" i="6"/>
  <c r="L528" i="6"/>
  <c r="N528" i="6"/>
  <c r="P528" i="6"/>
  <c r="P526" i="6" s="1"/>
  <c r="R528" i="6"/>
  <c r="T528" i="6"/>
  <c r="U528" i="6" s="1"/>
  <c r="V528" i="6" s="1"/>
  <c r="F529" i="6"/>
  <c r="H529" i="6"/>
  <c r="J529" i="6"/>
  <c r="L529" i="6"/>
  <c r="L526" i="6" s="1"/>
  <c r="N529" i="6"/>
  <c r="P529" i="6"/>
  <c r="R529" i="6"/>
  <c r="R526" i="6" s="1"/>
  <c r="T529" i="6"/>
  <c r="U529" i="6"/>
  <c r="V529" i="6"/>
  <c r="F530" i="6"/>
  <c r="F526" i="6" s="1"/>
  <c r="H530" i="6"/>
  <c r="J530" i="6"/>
  <c r="S530" i="6" s="1"/>
  <c r="L530" i="6"/>
  <c r="N530" i="6"/>
  <c r="P530" i="6"/>
  <c r="R530" i="6"/>
  <c r="T530" i="6"/>
  <c r="U530" i="6" s="1"/>
  <c r="V530" i="6" s="1"/>
  <c r="F531" i="6"/>
  <c r="H531" i="6"/>
  <c r="S531" i="6" s="1"/>
  <c r="J531" i="6"/>
  <c r="L531" i="6"/>
  <c r="N531" i="6"/>
  <c r="P531" i="6"/>
  <c r="R531" i="6"/>
  <c r="T531" i="6"/>
  <c r="U531" i="6"/>
  <c r="V531" i="6" s="1"/>
  <c r="F532" i="6"/>
  <c r="H532" i="6"/>
  <c r="J532" i="6"/>
  <c r="S532" i="6" s="1"/>
  <c r="L532" i="6"/>
  <c r="N532" i="6"/>
  <c r="P532" i="6"/>
  <c r="R532" i="6"/>
  <c r="T532" i="6"/>
  <c r="U532" i="6"/>
  <c r="V532" i="6"/>
  <c r="F534" i="6"/>
  <c r="H534" i="6"/>
  <c r="J534" i="6"/>
  <c r="J533" i="6" s="1"/>
  <c r="L534" i="6"/>
  <c r="N534" i="6"/>
  <c r="N533" i="6" s="1"/>
  <c r="P534" i="6"/>
  <c r="S534" i="6" s="1"/>
  <c r="R534" i="6"/>
  <c r="T534" i="6"/>
  <c r="U534" i="6"/>
  <c r="U533" i="6" s="1"/>
  <c r="F535" i="6"/>
  <c r="H535" i="6"/>
  <c r="J535" i="6"/>
  <c r="S535" i="6" s="1"/>
  <c r="L535" i="6"/>
  <c r="N535" i="6"/>
  <c r="P535" i="6"/>
  <c r="R535" i="6"/>
  <c r="T535" i="6"/>
  <c r="U535" i="6"/>
  <c r="V535" i="6" s="1"/>
  <c r="F536" i="6"/>
  <c r="H536" i="6"/>
  <c r="S536" i="6" s="1"/>
  <c r="J536" i="6"/>
  <c r="L536" i="6"/>
  <c r="L533" i="6" s="1"/>
  <c r="N536" i="6"/>
  <c r="P536" i="6"/>
  <c r="R536" i="6"/>
  <c r="R533" i="6" s="1"/>
  <c r="T536" i="6"/>
  <c r="U536" i="6" s="1"/>
  <c r="V536" i="6" s="1"/>
  <c r="F537" i="6"/>
  <c r="F533" i="6" s="1"/>
  <c r="H537" i="6"/>
  <c r="J537" i="6"/>
  <c r="S537" i="6" s="1"/>
  <c r="L537" i="6"/>
  <c r="N537" i="6"/>
  <c r="P537" i="6"/>
  <c r="R537" i="6"/>
  <c r="T537" i="6"/>
  <c r="U537" i="6"/>
  <c r="V537" i="6" s="1"/>
  <c r="F538" i="6"/>
  <c r="H538" i="6"/>
  <c r="J538" i="6"/>
  <c r="S538" i="6" s="1"/>
  <c r="L538" i="6"/>
  <c r="N538" i="6"/>
  <c r="P538" i="6"/>
  <c r="P533" i="6" s="1"/>
  <c r="R538" i="6"/>
  <c r="T538" i="6"/>
  <c r="U538" i="6"/>
  <c r="V538" i="6"/>
  <c r="F539" i="6"/>
  <c r="H539" i="6"/>
  <c r="J539" i="6"/>
  <c r="L539" i="6"/>
  <c r="N539" i="6"/>
  <c r="P539" i="6"/>
  <c r="R539" i="6"/>
  <c r="S539" i="6"/>
  <c r="T539" i="6"/>
  <c r="U539" i="6"/>
  <c r="V539" i="6"/>
  <c r="F540" i="6"/>
  <c r="H540" i="6"/>
  <c r="J540" i="6"/>
  <c r="L540" i="6"/>
  <c r="S540" i="6" s="1"/>
  <c r="N540" i="6"/>
  <c r="P540" i="6"/>
  <c r="R540" i="6"/>
  <c r="T540" i="6"/>
  <c r="U540" i="6" s="1"/>
  <c r="V540" i="6" s="1"/>
  <c r="F541" i="6"/>
  <c r="H541" i="6"/>
  <c r="J541" i="6"/>
  <c r="S541" i="6" s="1"/>
  <c r="L541" i="6"/>
  <c r="N541" i="6"/>
  <c r="P541" i="6"/>
  <c r="R541" i="6"/>
  <c r="T541" i="6"/>
  <c r="U541" i="6"/>
  <c r="V541" i="6" s="1"/>
  <c r="F542" i="6"/>
  <c r="H542" i="6"/>
  <c r="J542" i="6"/>
  <c r="S542" i="6" s="1"/>
  <c r="L542" i="6"/>
  <c r="N542" i="6"/>
  <c r="P542" i="6"/>
  <c r="R542" i="6"/>
  <c r="T542" i="6"/>
  <c r="U542" i="6"/>
  <c r="V542" i="6"/>
  <c r="F543" i="6"/>
  <c r="H543" i="6"/>
  <c r="J543" i="6"/>
  <c r="L543" i="6"/>
  <c r="N543" i="6"/>
  <c r="P543" i="6"/>
  <c r="R543" i="6"/>
  <c r="S543" i="6"/>
  <c r="T543" i="6"/>
  <c r="U543" i="6"/>
  <c r="V543" i="6"/>
  <c r="F544" i="6"/>
  <c r="H544" i="6"/>
  <c r="J544" i="6"/>
  <c r="L544" i="6"/>
  <c r="S544" i="6" s="1"/>
  <c r="N544" i="6"/>
  <c r="P544" i="6"/>
  <c r="R544" i="6"/>
  <c r="T544" i="6"/>
  <c r="U544" i="6" s="1"/>
  <c r="V544" i="6" s="1"/>
  <c r="F546" i="6"/>
  <c r="H546" i="6"/>
  <c r="S546" i="6" s="1"/>
  <c r="J546" i="6"/>
  <c r="L546" i="6"/>
  <c r="N546" i="6"/>
  <c r="P546" i="6"/>
  <c r="P545" i="6" s="1"/>
  <c r="R546" i="6"/>
  <c r="T546" i="6"/>
  <c r="U546" i="6"/>
  <c r="V546" i="6" s="1"/>
  <c r="F547" i="6"/>
  <c r="H547" i="6"/>
  <c r="J547" i="6"/>
  <c r="S547" i="6" s="1"/>
  <c r="L547" i="6"/>
  <c r="N547" i="6"/>
  <c r="P547" i="6"/>
  <c r="R547" i="6"/>
  <c r="T547" i="6"/>
  <c r="U547" i="6" s="1"/>
  <c r="F548" i="6"/>
  <c r="H548" i="6"/>
  <c r="S548" i="6" s="1"/>
  <c r="J548" i="6"/>
  <c r="L548" i="6"/>
  <c r="N548" i="6"/>
  <c r="P548" i="6"/>
  <c r="R548" i="6"/>
  <c r="T548" i="6"/>
  <c r="U548" i="6"/>
  <c r="V548" i="6" s="1"/>
  <c r="F549" i="6"/>
  <c r="H549" i="6"/>
  <c r="J549" i="6"/>
  <c r="S549" i="6" s="1"/>
  <c r="L549" i="6"/>
  <c r="N549" i="6"/>
  <c r="P549" i="6"/>
  <c r="R549" i="6"/>
  <c r="T549" i="6"/>
  <c r="U549" i="6"/>
  <c r="V549" i="6"/>
  <c r="F550" i="6"/>
  <c r="H550" i="6"/>
  <c r="J550" i="6"/>
  <c r="L550" i="6"/>
  <c r="N550" i="6"/>
  <c r="P550" i="6"/>
  <c r="R550" i="6"/>
  <c r="S550" i="6"/>
  <c r="T550" i="6"/>
  <c r="U550" i="6"/>
  <c r="V550" i="6"/>
  <c r="F551" i="6"/>
  <c r="H551" i="6"/>
  <c r="J551" i="6"/>
  <c r="L551" i="6"/>
  <c r="S551" i="6" s="1"/>
  <c r="N551" i="6"/>
  <c r="P551" i="6"/>
  <c r="R551" i="6"/>
  <c r="T551" i="6"/>
  <c r="U551" i="6" s="1"/>
  <c r="V551" i="6" s="1"/>
  <c r="F552" i="6"/>
  <c r="H552" i="6"/>
  <c r="S552" i="6" s="1"/>
  <c r="J552" i="6"/>
  <c r="L552" i="6"/>
  <c r="N552" i="6"/>
  <c r="P552" i="6"/>
  <c r="R552" i="6"/>
  <c r="T552" i="6"/>
  <c r="U552" i="6"/>
  <c r="V552" i="6" s="1"/>
  <c r="F553" i="6"/>
  <c r="H553" i="6"/>
  <c r="J553" i="6"/>
  <c r="S553" i="6" s="1"/>
  <c r="L553" i="6"/>
  <c r="N553" i="6"/>
  <c r="P553" i="6"/>
  <c r="R553" i="6"/>
  <c r="T553" i="6"/>
  <c r="U553" i="6"/>
  <c r="V553" i="6"/>
  <c r="F554" i="6"/>
  <c r="H554" i="6"/>
  <c r="J554" i="6"/>
  <c r="L554" i="6"/>
  <c r="N554" i="6"/>
  <c r="P554" i="6"/>
  <c r="R554" i="6"/>
  <c r="S554" i="6"/>
  <c r="T554" i="6"/>
  <c r="U554" i="6"/>
  <c r="V554" i="6"/>
  <c r="F555" i="6"/>
  <c r="H555" i="6"/>
  <c r="J555" i="6"/>
  <c r="L555" i="6"/>
  <c r="S555" i="6" s="1"/>
  <c r="N555" i="6"/>
  <c r="P555" i="6"/>
  <c r="R555" i="6"/>
  <c r="T555" i="6"/>
  <c r="U555" i="6" s="1"/>
  <c r="V555" i="6" s="1"/>
  <c r="F556" i="6"/>
  <c r="H556" i="6"/>
  <c r="J556" i="6"/>
  <c r="S556" i="6" s="1"/>
  <c r="L556" i="6"/>
  <c r="N556" i="6"/>
  <c r="P556" i="6"/>
  <c r="R556" i="6"/>
  <c r="T556" i="6"/>
  <c r="U556" i="6"/>
  <c r="V556" i="6" s="1"/>
  <c r="F557" i="6"/>
  <c r="H557" i="6"/>
  <c r="J557" i="6"/>
  <c r="S557" i="6" s="1"/>
  <c r="L557" i="6"/>
  <c r="N557" i="6"/>
  <c r="P557" i="6"/>
  <c r="R557" i="6"/>
  <c r="T557" i="6"/>
  <c r="U557" i="6"/>
  <c r="V557" i="6"/>
  <c r="F558" i="6"/>
  <c r="H558" i="6"/>
  <c r="J558" i="6"/>
  <c r="L558" i="6"/>
  <c r="N558" i="6"/>
  <c r="P558" i="6"/>
  <c r="R558" i="6"/>
  <c r="S558" i="6"/>
  <c r="T558" i="6"/>
  <c r="U558" i="6"/>
  <c r="V558" i="6"/>
  <c r="F559" i="6"/>
  <c r="H559" i="6"/>
  <c r="J559" i="6"/>
  <c r="L559" i="6"/>
  <c r="S559" i="6" s="1"/>
  <c r="N559" i="6"/>
  <c r="P559" i="6"/>
  <c r="R559" i="6"/>
  <c r="T559" i="6"/>
  <c r="U559" i="6" s="1"/>
  <c r="V559" i="6" s="1"/>
  <c r="F560" i="6"/>
  <c r="H560" i="6"/>
  <c r="J560" i="6"/>
  <c r="S560" i="6" s="1"/>
  <c r="L560" i="6"/>
  <c r="N560" i="6"/>
  <c r="P560" i="6"/>
  <c r="R560" i="6"/>
  <c r="T560" i="6"/>
  <c r="U560" i="6"/>
  <c r="V560" i="6" s="1"/>
  <c r="F561" i="6"/>
  <c r="H561" i="6"/>
  <c r="J561" i="6"/>
  <c r="S561" i="6" s="1"/>
  <c r="L561" i="6"/>
  <c r="N561" i="6"/>
  <c r="P561" i="6"/>
  <c r="R561" i="6"/>
  <c r="T561" i="6"/>
  <c r="U561" i="6"/>
  <c r="V561" i="6"/>
  <c r="F562" i="6"/>
  <c r="H562" i="6"/>
  <c r="J562" i="6"/>
  <c r="L562" i="6"/>
  <c r="N562" i="6"/>
  <c r="P562" i="6"/>
  <c r="R562" i="6"/>
  <c r="S562" i="6"/>
  <c r="T562" i="6"/>
  <c r="U562" i="6"/>
  <c r="V562" i="6"/>
  <c r="F563" i="6"/>
  <c r="H563" i="6"/>
  <c r="J563" i="6"/>
  <c r="L563" i="6"/>
  <c r="S563" i="6" s="1"/>
  <c r="N563" i="6"/>
  <c r="P563" i="6"/>
  <c r="R563" i="6"/>
  <c r="T563" i="6"/>
  <c r="U563" i="6" s="1"/>
  <c r="V563" i="6" s="1"/>
  <c r="F564" i="6"/>
  <c r="H564" i="6"/>
  <c r="J564" i="6"/>
  <c r="S564" i="6" s="1"/>
  <c r="L564" i="6"/>
  <c r="N564" i="6"/>
  <c r="P564" i="6"/>
  <c r="R564" i="6"/>
  <c r="T564" i="6"/>
  <c r="U564" i="6"/>
  <c r="V564" i="6" s="1"/>
  <c r="F565" i="6"/>
  <c r="H565" i="6"/>
  <c r="J565" i="6"/>
  <c r="S565" i="6" s="1"/>
  <c r="L565" i="6"/>
  <c r="N565" i="6"/>
  <c r="P565" i="6"/>
  <c r="R565" i="6"/>
  <c r="T565" i="6"/>
  <c r="U565" i="6"/>
  <c r="V565" i="6"/>
  <c r="F566" i="6"/>
  <c r="H566" i="6"/>
  <c r="J566" i="6"/>
  <c r="L566" i="6"/>
  <c r="N566" i="6"/>
  <c r="P566" i="6"/>
  <c r="R566" i="6"/>
  <c r="S566" i="6"/>
  <c r="T566" i="6"/>
  <c r="U566" i="6"/>
  <c r="V566" i="6"/>
  <c r="F567" i="6"/>
  <c r="H567" i="6"/>
  <c r="J567" i="6"/>
  <c r="L567" i="6"/>
  <c r="S567" i="6" s="1"/>
  <c r="N567" i="6"/>
  <c r="P567" i="6"/>
  <c r="R567" i="6"/>
  <c r="T567" i="6"/>
  <c r="U567" i="6" s="1"/>
  <c r="V567" i="6" s="1"/>
  <c r="F568" i="6"/>
  <c r="H568" i="6"/>
  <c r="J568" i="6"/>
  <c r="S568" i="6" s="1"/>
  <c r="L568" i="6"/>
  <c r="N568" i="6"/>
  <c r="P568" i="6"/>
  <c r="R568" i="6"/>
  <c r="T568" i="6"/>
  <c r="U568" i="6"/>
  <c r="V568" i="6" s="1"/>
  <c r="F569" i="6"/>
  <c r="H569" i="6"/>
  <c r="J569" i="6"/>
  <c r="S569" i="6" s="1"/>
  <c r="L569" i="6"/>
  <c r="N569" i="6"/>
  <c r="P569" i="6"/>
  <c r="R569" i="6"/>
  <c r="T569" i="6"/>
  <c r="U569" i="6"/>
  <c r="V569" i="6"/>
  <c r="F570" i="6"/>
  <c r="H570" i="6"/>
  <c r="J570" i="6"/>
  <c r="L570" i="6"/>
  <c r="N570" i="6"/>
  <c r="P570" i="6"/>
  <c r="R570" i="6"/>
  <c r="S570" i="6"/>
  <c r="T570" i="6"/>
  <c r="U570" i="6"/>
  <c r="V570" i="6"/>
  <c r="F571" i="6"/>
  <c r="H571" i="6"/>
  <c r="J571" i="6"/>
  <c r="S571" i="6" s="1"/>
  <c r="L571" i="6"/>
  <c r="N571" i="6"/>
  <c r="P571" i="6"/>
  <c r="R571" i="6"/>
  <c r="T571" i="6"/>
  <c r="U571" i="6"/>
  <c r="F572" i="6"/>
  <c r="H572" i="6"/>
  <c r="J572" i="6"/>
  <c r="L572" i="6"/>
  <c r="N572" i="6"/>
  <c r="P572" i="6"/>
  <c r="R572" i="6"/>
  <c r="T572" i="6"/>
  <c r="U572" i="6" s="1"/>
  <c r="V572" i="6" s="1"/>
  <c r="F573" i="6"/>
  <c r="H573" i="6"/>
  <c r="J573" i="6"/>
  <c r="L573" i="6"/>
  <c r="N573" i="6"/>
  <c r="P573" i="6"/>
  <c r="R573" i="6"/>
  <c r="T573" i="6"/>
  <c r="U573" i="6"/>
  <c r="V573" i="6"/>
  <c r="F574" i="6"/>
  <c r="H574" i="6"/>
  <c r="J574" i="6"/>
  <c r="L574" i="6"/>
  <c r="N574" i="6"/>
  <c r="P574" i="6"/>
  <c r="R574" i="6"/>
  <c r="S574" i="6"/>
  <c r="T574" i="6"/>
  <c r="U574" i="6"/>
  <c r="V574" i="6"/>
  <c r="F575" i="6"/>
  <c r="H575" i="6"/>
  <c r="J575" i="6"/>
  <c r="L575" i="6"/>
  <c r="N575" i="6"/>
  <c r="P575" i="6"/>
  <c r="R575" i="6"/>
  <c r="T575" i="6"/>
  <c r="U575" i="6"/>
  <c r="V575" i="6" s="1"/>
  <c r="F576" i="6"/>
  <c r="H576" i="6"/>
  <c r="J576" i="6"/>
  <c r="S576" i="6" s="1"/>
  <c r="L576" i="6"/>
  <c r="N576" i="6"/>
  <c r="P576" i="6"/>
  <c r="R576" i="6"/>
  <c r="T576" i="6"/>
  <c r="U576" i="6"/>
  <c r="V576" i="6"/>
  <c r="F577" i="6"/>
  <c r="H577" i="6"/>
  <c r="J577" i="6"/>
  <c r="L577" i="6"/>
  <c r="N577" i="6"/>
  <c r="P577" i="6"/>
  <c r="R577" i="6"/>
  <c r="S577" i="6" s="1"/>
  <c r="T577" i="6"/>
  <c r="U577" i="6"/>
  <c r="V577" i="6"/>
  <c r="F578" i="6"/>
  <c r="H578" i="6"/>
  <c r="J578" i="6"/>
  <c r="S578" i="6" s="1"/>
  <c r="L578" i="6"/>
  <c r="N578" i="6"/>
  <c r="N545" i="6" s="1"/>
  <c r="P578" i="6"/>
  <c r="R578" i="6"/>
  <c r="T578" i="6"/>
  <c r="U578" i="6" s="1"/>
  <c r="V578" i="6" s="1"/>
  <c r="F579" i="6"/>
  <c r="H579" i="6"/>
  <c r="J579" i="6"/>
  <c r="L579" i="6"/>
  <c r="N579" i="6"/>
  <c r="P579" i="6"/>
  <c r="R579" i="6"/>
  <c r="T579" i="6"/>
  <c r="U579" i="6"/>
  <c r="V579" i="6"/>
  <c r="F580" i="6"/>
  <c r="H580" i="6"/>
  <c r="J580" i="6"/>
  <c r="L580" i="6"/>
  <c r="N580" i="6"/>
  <c r="P580" i="6"/>
  <c r="R580" i="6"/>
  <c r="S580" i="6"/>
  <c r="T580" i="6"/>
  <c r="U580" i="6"/>
  <c r="V580" i="6"/>
  <c r="F581" i="6"/>
  <c r="H581" i="6"/>
  <c r="J581" i="6"/>
  <c r="L581" i="6"/>
  <c r="S581" i="6" s="1"/>
  <c r="N581" i="6"/>
  <c r="P581" i="6"/>
  <c r="R581" i="6"/>
  <c r="T581" i="6"/>
  <c r="U581" i="6" s="1"/>
  <c r="V581" i="6" s="1"/>
  <c r="F583" i="6"/>
  <c r="H583" i="6"/>
  <c r="H582" i="6" s="1"/>
  <c r="J583" i="6"/>
  <c r="J582" i="6"/>
  <c r="L583" i="6"/>
  <c r="L582" i="6" s="1"/>
  <c r="N583" i="6"/>
  <c r="N582" i="6" s="1"/>
  <c r="P583" i="6"/>
  <c r="P582" i="6" s="1"/>
  <c r="R583" i="6"/>
  <c r="R582" i="6" s="1"/>
  <c r="T583" i="6"/>
  <c r="U583" i="6"/>
  <c r="V583" i="6" s="1"/>
  <c r="F584" i="6"/>
  <c r="H584" i="6"/>
  <c r="J584" i="6"/>
  <c r="L584" i="6"/>
  <c r="N584" i="6"/>
  <c r="S584" i="6"/>
  <c r="P584" i="6"/>
  <c r="R584" i="6"/>
  <c r="T584" i="6"/>
  <c r="U584" i="6"/>
  <c r="F585" i="6"/>
  <c r="F582" i="6" s="1"/>
  <c r="H585" i="6"/>
  <c r="J585" i="6"/>
  <c r="S585" i="6" s="1"/>
  <c r="L585" i="6"/>
  <c r="N585" i="6"/>
  <c r="P585" i="6"/>
  <c r="R585" i="6"/>
  <c r="T585" i="6"/>
  <c r="U585" i="6" s="1"/>
  <c r="V585" i="6" s="1"/>
  <c r="F586" i="6"/>
  <c r="H586" i="6"/>
  <c r="S586" i="6" s="1"/>
  <c r="J586" i="6"/>
  <c r="L586" i="6"/>
  <c r="N586" i="6"/>
  <c r="P586" i="6"/>
  <c r="R586" i="6"/>
  <c r="T586" i="6"/>
  <c r="U586" i="6"/>
  <c r="V586" i="6"/>
  <c r="R587" i="6"/>
  <c r="T587" i="6"/>
  <c r="R588" i="6"/>
  <c r="T588" i="6"/>
  <c r="I589" i="6"/>
  <c r="K589" i="6"/>
  <c r="M589" i="6"/>
  <c r="O589" i="6"/>
  <c r="S573" i="6"/>
  <c r="V571" i="6"/>
  <c r="F545" i="6"/>
  <c r="V503" i="6"/>
  <c r="U458" i="6"/>
  <c r="V459" i="6"/>
  <c r="V444" i="6"/>
  <c r="U442" i="6"/>
  <c r="V442" i="6"/>
  <c r="U430" i="6"/>
  <c r="V430" i="6"/>
  <c r="V431" i="6"/>
  <c r="S422" i="6"/>
  <c r="V584" i="6"/>
  <c r="S575" i="6"/>
  <c r="R545" i="6"/>
  <c r="J545" i="6"/>
  <c r="L545" i="6"/>
  <c r="V534" i="6"/>
  <c r="V483" i="6"/>
  <c r="S430" i="6"/>
  <c r="S579" i="6"/>
  <c r="S572" i="6"/>
  <c r="H545" i="6"/>
  <c r="V508" i="6"/>
  <c r="V448" i="6"/>
  <c r="U447" i="6"/>
  <c r="V447" i="6" s="1"/>
  <c r="V422" i="6"/>
  <c r="V492" i="6"/>
  <c r="U424" i="6"/>
  <c r="V424" i="6"/>
  <c r="V425" i="6"/>
  <c r="S434" i="6"/>
  <c r="N432" i="6"/>
  <c r="F432" i="6"/>
  <c r="S428" i="6"/>
  <c r="J426" i="6"/>
  <c r="J421" i="6"/>
  <c r="V423" i="6"/>
  <c r="S420" i="6"/>
  <c r="S413" i="6"/>
  <c r="S410" i="6"/>
  <c r="J409" i="6"/>
  <c r="S408" i="6"/>
  <c r="H399" i="6"/>
  <c r="S400" i="6"/>
  <c r="R391" i="6"/>
  <c r="S384" i="6"/>
  <c r="P380" i="6"/>
  <c r="F372" i="6"/>
  <c r="H372" i="6"/>
  <c r="S374" i="6"/>
  <c r="S356" i="6"/>
  <c r="N349" i="6"/>
  <c r="N348" i="6" s="1"/>
  <c r="H339" i="6"/>
  <c r="S340" i="6"/>
  <c r="P328" i="6"/>
  <c r="R318" i="6"/>
  <c r="S319" i="6"/>
  <c r="J318" i="6"/>
  <c r="N280" i="6"/>
  <c r="F280" i="6"/>
  <c r="S253" i="6"/>
  <c r="S237" i="6"/>
  <c r="J234" i="6"/>
  <c r="U234" i="6"/>
  <c r="V235" i="6"/>
  <c r="J526" i="6"/>
  <c r="J507" i="6"/>
  <c r="J482" i="6"/>
  <c r="S467" i="6"/>
  <c r="S443" i="6"/>
  <c r="L442" i="6"/>
  <c r="S435" i="6"/>
  <c r="S433" i="6"/>
  <c r="S427" i="6"/>
  <c r="L426" i="6"/>
  <c r="L421" i="6"/>
  <c r="U426" i="6"/>
  <c r="S425" i="6"/>
  <c r="U418" i="6"/>
  <c r="V418" i="6"/>
  <c r="F409" i="6"/>
  <c r="S411" i="6"/>
  <c r="P409" i="6"/>
  <c r="H409" i="6"/>
  <c r="U399" i="6"/>
  <c r="V400" i="6"/>
  <c r="S398" i="6"/>
  <c r="S385" i="6"/>
  <c r="N372" i="6"/>
  <c r="S370" i="6"/>
  <c r="S364" i="6"/>
  <c r="S357" i="6"/>
  <c r="U349" i="6"/>
  <c r="U339" i="6"/>
  <c r="V340" i="6"/>
  <c r="S333" i="6"/>
  <c r="S323" i="6"/>
  <c r="P317" i="6"/>
  <c r="S257" i="6"/>
  <c r="S241" i="6"/>
  <c r="S505" i="6"/>
  <c r="S494" i="6"/>
  <c r="V467" i="6"/>
  <c r="S461" i="6"/>
  <c r="S448" i="6"/>
  <c r="J447" i="6"/>
  <c r="S445" i="6"/>
  <c r="S423" i="6"/>
  <c r="F421" i="6"/>
  <c r="S401" i="6"/>
  <c r="S396" i="6"/>
  <c r="L391" i="6"/>
  <c r="L390" i="6" s="1"/>
  <c r="V392" i="6"/>
  <c r="N391" i="6"/>
  <c r="L380" i="6"/>
  <c r="U372" i="6"/>
  <c r="V372" i="6" s="1"/>
  <c r="S371" i="6"/>
  <c r="S365" i="6"/>
  <c r="R349" i="6"/>
  <c r="R348" i="6" s="1"/>
  <c r="L339" i="6"/>
  <c r="S334" i="6"/>
  <c r="S245" i="6"/>
  <c r="P447" i="6"/>
  <c r="H447" i="6"/>
  <c r="S438" i="6"/>
  <c r="U432" i="6"/>
  <c r="V432" i="6" s="1"/>
  <c r="V433" i="6"/>
  <c r="S431" i="6"/>
  <c r="P421" i="6"/>
  <c r="H421" i="6"/>
  <c r="S412" i="6"/>
  <c r="S407" i="6"/>
  <c r="S402" i="6"/>
  <c r="S397" i="6"/>
  <c r="S373" i="6"/>
  <c r="J372" i="6"/>
  <c r="U280" i="6"/>
  <c r="V280" i="6"/>
  <c r="V262" i="6"/>
  <c r="U261" i="6"/>
  <c r="S249" i="6"/>
  <c r="S224" i="6"/>
  <c r="S220" i="6"/>
  <c r="S217" i="6"/>
  <c r="S213" i="6"/>
  <c r="S209" i="6"/>
  <c r="S205" i="6"/>
  <c r="S201" i="6"/>
  <c r="U197" i="6"/>
  <c r="N187" i="6"/>
  <c r="N161" i="6"/>
  <c r="F187" i="6"/>
  <c r="S183" i="6"/>
  <c r="S179" i="6"/>
  <c r="S175" i="6"/>
  <c r="S171" i="6"/>
  <c r="S167" i="6"/>
  <c r="R162" i="6"/>
  <c r="S163" i="6"/>
  <c r="J162" i="6"/>
  <c r="N150" i="6"/>
  <c r="F150" i="6"/>
  <c r="S146" i="6"/>
  <c r="J145" i="6"/>
  <c r="H141" i="6"/>
  <c r="S141" i="6"/>
  <c r="S142" i="6"/>
  <c r="S139" i="6"/>
  <c r="S135" i="6"/>
  <c r="S131" i="6"/>
  <c r="S127" i="6"/>
  <c r="S123" i="6"/>
  <c r="S119" i="6"/>
  <c r="S115" i="6"/>
  <c r="S111" i="6"/>
  <c r="S107" i="6"/>
  <c r="P102" i="6"/>
  <c r="H102" i="6"/>
  <c r="H87" i="6" s="1"/>
  <c r="S103" i="6"/>
  <c r="S100" i="6"/>
  <c r="S96" i="6"/>
  <c r="S92" i="6"/>
  <c r="U75" i="6"/>
  <c r="V75" i="6"/>
  <c r="S57" i="6"/>
  <c r="S53" i="6"/>
  <c r="S49" i="6"/>
  <c r="S45" i="6"/>
  <c r="L43" i="6"/>
  <c r="N34" i="6"/>
  <c r="S32" i="6"/>
  <c r="S22" i="6"/>
  <c r="S18" i="6"/>
  <c r="L15" i="6"/>
  <c r="L14" i="6"/>
  <c r="L418" i="6"/>
  <c r="S418" i="6"/>
  <c r="S414" i="6"/>
  <c r="L409" i="6"/>
  <c r="V410" i="6"/>
  <c r="S403" i="6"/>
  <c r="S392" i="6"/>
  <c r="S386" i="6"/>
  <c r="S375" i="6"/>
  <c r="S369" i="6"/>
  <c r="S366" i="6"/>
  <c r="S358" i="6"/>
  <c r="S350" i="6"/>
  <c r="L345" i="6"/>
  <c r="R339" i="6"/>
  <c r="R338" i="6"/>
  <c r="J339" i="6"/>
  <c r="J338" i="6"/>
  <c r="S341" i="6"/>
  <c r="N339" i="6"/>
  <c r="N338" i="6"/>
  <c r="F339" i="6"/>
  <c r="F338" i="6" s="1"/>
  <c r="S335" i="6"/>
  <c r="N328" i="6"/>
  <c r="N317" i="6"/>
  <c r="F328" i="6"/>
  <c r="F317" i="6"/>
  <c r="R328" i="6"/>
  <c r="J328" i="6"/>
  <c r="J317" i="6" s="1"/>
  <c r="S325" i="6"/>
  <c r="S321" i="6"/>
  <c r="V315" i="6"/>
  <c r="S313" i="6"/>
  <c r="V311" i="6"/>
  <c r="S309" i="6"/>
  <c r="V307" i="6"/>
  <c r="S305" i="6"/>
  <c r="V303" i="6"/>
  <c r="S301" i="6"/>
  <c r="V299" i="6"/>
  <c r="S297" i="6"/>
  <c r="V295" i="6"/>
  <c r="S293" i="6"/>
  <c r="V291" i="6"/>
  <c r="S289" i="6"/>
  <c r="V287" i="6"/>
  <c r="S285" i="6"/>
  <c r="V283" i="6"/>
  <c r="P280" i="6"/>
  <c r="H280" i="6"/>
  <c r="R280" i="6"/>
  <c r="S281" i="6"/>
  <c r="J280" i="6"/>
  <c r="S277" i="6"/>
  <c r="S273" i="6"/>
  <c r="S269" i="6"/>
  <c r="V266" i="6"/>
  <c r="S263" i="6"/>
  <c r="L261" i="6"/>
  <c r="S259" i="6"/>
  <c r="S255" i="6"/>
  <c r="S251" i="6"/>
  <c r="S247" i="6"/>
  <c r="S243" i="6"/>
  <c r="S239" i="6"/>
  <c r="S235" i="6"/>
  <c r="S233" i="6"/>
  <c r="S229" i="6"/>
  <c r="P227" i="6"/>
  <c r="H227" i="6"/>
  <c r="S222" i="6"/>
  <c r="R218" i="6"/>
  <c r="J218" i="6"/>
  <c r="S215" i="6"/>
  <c r="S211" i="6"/>
  <c r="S207" i="6"/>
  <c r="S203" i="6"/>
  <c r="R197" i="6"/>
  <c r="J197" i="6"/>
  <c r="N197" i="6"/>
  <c r="F197" i="6"/>
  <c r="V196" i="6"/>
  <c r="S194" i="6"/>
  <c r="V192" i="6"/>
  <c r="S190" i="6"/>
  <c r="L187" i="6"/>
  <c r="U187" i="6"/>
  <c r="V187" i="6" s="1"/>
  <c r="V188" i="6"/>
  <c r="S185" i="6"/>
  <c r="S181" i="6"/>
  <c r="S177" i="6"/>
  <c r="S173" i="6"/>
  <c r="S169" i="6"/>
  <c r="S165" i="6"/>
  <c r="V159" i="6"/>
  <c r="S157" i="6"/>
  <c r="V155" i="6"/>
  <c r="S153" i="6"/>
  <c r="L150" i="6"/>
  <c r="U150" i="6"/>
  <c r="V150" i="6"/>
  <c r="V151" i="6"/>
  <c r="S148" i="6"/>
  <c r="U141" i="6"/>
  <c r="V141" i="6"/>
  <c r="V142" i="6"/>
  <c r="U102" i="6"/>
  <c r="V103" i="6"/>
  <c r="L88" i="6"/>
  <c r="S86" i="6"/>
  <c r="S80" i="6"/>
  <c r="V78" i="6"/>
  <c r="P75" i="6"/>
  <c r="H75" i="6"/>
  <c r="R75" i="6"/>
  <c r="S75" i="6" s="1"/>
  <c r="S76" i="6"/>
  <c r="J75" i="6"/>
  <c r="S72" i="6"/>
  <c r="S68" i="6"/>
  <c r="S64" i="6"/>
  <c r="S60" i="6"/>
  <c r="P58" i="6"/>
  <c r="H58" i="6"/>
  <c r="S58" i="6" s="1"/>
  <c r="P43" i="6"/>
  <c r="S44" i="6"/>
  <c r="J43" i="6"/>
  <c r="S42" i="6"/>
  <c r="V39" i="6"/>
  <c r="S37" i="6"/>
  <c r="U34" i="6"/>
  <c r="V35" i="6"/>
  <c r="S25" i="6"/>
  <c r="P23" i="6"/>
  <c r="P14" i="6"/>
  <c r="H23" i="6"/>
  <c r="S12" i="6"/>
  <c r="S419" i="6"/>
  <c r="S416" i="6"/>
  <c r="S405" i="6"/>
  <c r="N399" i="6"/>
  <c r="F399" i="6"/>
  <c r="F390" i="6"/>
  <c r="R399" i="6"/>
  <c r="R390" i="6" s="1"/>
  <c r="J399" i="6"/>
  <c r="J390" i="6"/>
  <c r="S394" i="6"/>
  <c r="P391" i="6"/>
  <c r="P390" i="6" s="1"/>
  <c r="H391" i="6"/>
  <c r="S388" i="6"/>
  <c r="U380" i="6"/>
  <c r="V381" i="6"/>
  <c r="S377" i="6"/>
  <c r="V373" i="6"/>
  <c r="R368" i="6"/>
  <c r="J368" i="6"/>
  <c r="S360" i="6"/>
  <c r="S352" i="6"/>
  <c r="P349" i="6"/>
  <c r="P348" i="6" s="1"/>
  <c r="H349" i="6"/>
  <c r="S345" i="6"/>
  <c r="S346" i="6"/>
  <c r="S343" i="6"/>
  <c r="S337" i="6"/>
  <c r="U328" i="6"/>
  <c r="V328" i="6"/>
  <c r="V329" i="6"/>
  <c r="S322" i="6"/>
  <c r="V319" i="6"/>
  <c r="S315" i="6"/>
  <c r="S311" i="6"/>
  <c r="S307" i="6"/>
  <c r="S303" i="6"/>
  <c r="S299" i="6"/>
  <c r="S295" i="6"/>
  <c r="S291" i="6"/>
  <c r="S287" i="6"/>
  <c r="S283" i="6"/>
  <c r="S260" i="6"/>
  <c r="S256" i="6"/>
  <c r="S252" i="6"/>
  <c r="S248" i="6"/>
  <c r="S244" i="6"/>
  <c r="S240" i="6"/>
  <c r="S236" i="6"/>
  <c r="P234" i="6"/>
  <c r="P226" i="6" s="1"/>
  <c r="H234" i="6"/>
  <c r="N227" i="6"/>
  <c r="N226" i="6" s="1"/>
  <c r="F227" i="6"/>
  <c r="S223" i="6"/>
  <c r="N218" i="6"/>
  <c r="F218" i="6"/>
  <c r="P218" i="6"/>
  <c r="H218" i="6"/>
  <c r="S219" i="6"/>
  <c r="S216" i="6"/>
  <c r="S212" i="6"/>
  <c r="S208" i="6"/>
  <c r="S204" i="6"/>
  <c r="S200" i="6"/>
  <c r="L197" i="6"/>
  <c r="S196" i="6"/>
  <c r="S192" i="6"/>
  <c r="S188" i="6"/>
  <c r="J187" i="6"/>
  <c r="J161" i="6" s="1"/>
  <c r="S186" i="6"/>
  <c r="S182" i="6"/>
  <c r="S178" i="6"/>
  <c r="S174" i="6"/>
  <c r="S170" i="6"/>
  <c r="S166" i="6"/>
  <c r="V163" i="6"/>
  <c r="S159" i="6"/>
  <c r="S155" i="6"/>
  <c r="S151" i="6"/>
  <c r="J150" i="6"/>
  <c r="S149" i="6"/>
  <c r="V146" i="6"/>
  <c r="S143" i="6"/>
  <c r="S140" i="6"/>
  <c r="V138" i="6"/>
  <c r="S136" i="6"/>
  <c r="V134" i="6"/>
  <c r="S132" i="6"/>
  <c r="V130" i="6"/>
  <c r="S128" i="6"/>
  <c r="V126" i="6"/>
  <c r="S124" i="6"/>
  <c r="V122" i="6"/>
  <c r="S120" i="6"/>
  <c r="V118" i="6"/>
  <c r="S116" i="6"/>
  <c r="V114" i="6"/>
  <c r="S112" i="6"/>
  <c r="V110" i="6"/>
  <c r="S108" i="6"/>
  <c r="V106" i="6"/>
  <c r="S104" i="6"/>
  <c r="S101" i="6"/>
  <c r="V99" i="6"/>
  <c r="S97" i="6"/>
  <c r="V95" i="6"/>
  <c r="S93" i="6"/>
  <c r="V91" i="6"/>
  <c r="P88" i="6"/>
  <c r="H88" i="6"/>
  <c r="R88" i="6"/>
  <c r="S89" i="6"/>
  <c r="J88" i="6"/>
  <c r="S78" i="6"/>
  <c r="N58" i="6"/>
  <c r="F58" i="6"/>
  <c r="V56" i="6"/>
  <c r="S54" i="6"/>
  <c r="V52" i="6"/>
  <c r="S50" i="6"/>
  <c r="V48" i="6"/>
  <c r="S46" i="6"/>
  <c r="T44" i="6"/>
  <c r="U44" i="6"/>
  <c r="H43" i="6"/>
  <c r="S43" i="6" s="1"/>
  <c r="S40" i="6"/>
  <c r="S39" i="6"/>
  <c r="R34" i="6"/>
  <c r="S33" i="6"/>
  <c r="V31" i="6"/>
  <c r="U29" i="6"/>
  <c r="V29" i="6"/>
  <c r="H29" i="6"/>
  <c r="S29" i="6" s="1"/>
  <c r="N23" i="6"/>
  <c r="F23" i="6"/>
  <c r="V23" i="6" s="1"/>
  <c r="V21" i="6"/>
  <c r="S19" i="6"/>
  <c r="V17" i="6"/>
  <c r="U15" i="6"/>
  <c r="H15" i="6"/>
  <c r="L8" i="6"/>
  <c r="R380" i="6"/>
  <c r="J380" i="6"/>
  <c r="S380" i="6"/>
  <c r="S382" i="6"/>
  <c r="N380" i="6"/>
  <c r="F380" i="6"/>
  <c r="S379" i="6"/>
  <c r="L372" i="6"/>
  <c r="U368" i="6"/>
  <c r="V369" i="6"/>
  <c r="S362" i="6"/>
  <c r="S354" i="6"/>
  <c r="L349" i="6"/>
  <c r="L348" i="6"/>
  <c r="J349" i="6"/>
  <c r="J348" i="6"/>
  <c r="S331" i="6"/>
  <c r="S330" i="6"/>
  <c r="S327" i="6"/>
  <c r="L318" i="6"/>
  <c r="L317" i="6"/>
  <c r="S316" i="6"/>
  <c r="S312" i="6"/>
  <c r="S308" i="6"/>
  <c r="S304" i="6"/>
  <c r="S300" i="6"/>
  <c r="S296" i="6"/>
  <c r="S292" i="6"/>
  <c r="S288" i="6"/>
  <c r="S284" i="6"/>
  <c r="S278" i="6"/>
  <c r="S274" i="6"/>
  <c r="S270" i="6"/>
  <c r="R265" i="6"/>
  <c r="R226" i="6"/>
  <c r="S266" i="6"/>
  <c r="J265" i="6"/>
  <c r="S265" i="6" s="1"/>
  <c r="S262" i="6"/>
  <c r="H261" i="6"/>
  <c r="H226" i="6" s="1"/>
  <c r="N234" i="6"/>
  <c r="F234" i="6"/>
  <c r="S230" i="6"/>
  <c r="L226" i="6"/>
  <c r="U227" i="6"/>
  <c r="V228" i="6"/>
  <c r="U218" i="6"/>
  <c r="V218" i="6" s="1"/>
  <c r="V219" i="6"/>
  <c r="S193" i="6"/>
  <c r="S189" i="6"/>
  <c r="P187" i="6"/>
  <c r="H187" i="6"/>
  <c r="S160" i="6"/>
  <c r="S156" i="6"/>
  <c r="S152" i="6"/>
  <c r="P150" i="6"/>
  <c r="S150" i="6" s="1"/>
  <c r="H150" i="6"/>
  <c r="S83" i="6"/>
  <c r="J82" i="6"/>
  <c r="S79" i="6"/>
  <c r="S73" i="6"/>
  <c r="S69" i="6"/>
  <c r="S65" i="6"/>
  <c r="S61" i="6"/>
  <c r="U58" i="6"/>
  <c r="V58" i="6"/>
  <c r="V59" i="6"/>
  <c r="F34" i="6"/>
  <c r="S36" i="6"/>
  <c r="S26" i="6"/>
  <c r="U23" i="6"/>
  <c r="V24" i="6"/>
  <c r="J14" i="6"/>
  <c r="N14" i="6"/>
  <c r="F14" i="6"/>
  <c r="S13" i="6"/>
  <c r="R8" i="6"/>
  <c r="S9" i="6"/>
  <c r="J8" i="6"/>
  <c r="S8" i="6"/>
  <c r="S199" i="6"/>
  <c r="V198" i="6"/>
  <c r="S35" i="6"/>
  <c r="S31" i="6"/>
  <c r="V30" i="6"/>
  <c r="S17" i="6"/>
  <c r="V16" i="6"/>
  <c r="V368" i="6"/>
  <c r="H348" i="6"/>
  <c r="S348" i="6"/>
  <c r="S349" i="6"/>
  <c r="S227" i="6"/>
  <c r="S280" i="6"/>
  <c r="S368" i="6"/>
  <c r="S426" i="6"/>
  <c r="N390" i="6"/>
  <c r="V339" i="6"/>
  <c r="U421" i="6"/>
  <c r="V421" i="6"/>
  <c r="S545" i="6"/>
  <c r="U43" i="6"/>
  <c r="V43" i="6"/>
  <c r="V44" i="6"/>
  <c r="H390" i="6"/>
  <c r="S390" i="6" s="1"/>
  <c r="S391" i="6"/>
  <c r="V349" i="6"/>
  <c r="U348" i="6"/>
  <c r="V348" i="6" s="1"/>
  <c r="S399" i="6"/>
  <c r="H14" i="6"/>
  <c r="S15" i="6"/>
  <c r="V34" i="6"/>
  <c r="V197" i="6"/>
  <c r="L338" i="6"/>
  <c r="S318" i="6"/>
  <c r="V399" i="6"/>
  <c r="U14" i="6"/>
  <c r="V15" i="6"/>
  <c r="S88" i="6"/>
  <c r="S409" i="6"/>
  <c r="V234" i="6"/>
  <c r="R317" i="6"/>
  <c r="H338" i="6"/>
  <c r="S339" i="6"/>
  <c r="S372" i="6"/>
  <c r="V14" i="6"/>
  <c r="S34" i="6" l="1"/>
  <c r="S582" i="6"/>
  <c r="V533" i="6"/>
  <c r="V380" i="6"/>
  <c r="U491" i="6"/>
  <c r="V500" i="6"/>
  <c r="V547" i="6"/>
  <c r="U545" i="6"/>
  <c r="V545" i="6" s="1"/>
  <c r="V527" i="6"/>
  <c r="U526" i="6"/>
  <c r="V526" i="6" s="1"/>
  <c r="V512" i="6"/>
  <c r="U507" i="6"/>
  <c r="V507" i="6" s="1"/>
  <c r="V506" i="6"/>
  <c r="U502" i="6"/>
  <c r="V502" i="6" s="1"/>
  <c r="U482" i="6"/>
  <c r="V485" i="6"/>
  <c r="F226" i="6"/>
  <c r="V227" i="6"/>
  <c r="V479" i="6"/>
  <c r="U466" i="6"/>
  <c r="V466" i="6" s="1"/>
  <c r="H526" i="6"/>
  <c r="S526" i="6" s="1"/>
  <c r="S510" i="6"/>
  <c r="L507" i="6"/>
  <c r="S507" i="6" s="1"/>
  <c r="S496" i="6"/>
  <c r="H482" i="6"/>
  <c r="F466" i="6"/>
  <c r="N466" i="6"/>
  <c r="L447" i="6"/>
  <c r="S447" i="6" s="1"/>
  <c r="H432" i="6"/>
  <c r="U409" i="6"/>
  <c r="V409" i="6" s="1"/>
  <c r="H533" i="6"/>
  <c r="S533" i="6" s="1"/>
  <c r="S529" i="6"/>
  <c r="S528" i="6"/>
  <c r="V504" i="6"/>
  <c r="S503" i="6"/>
  <c r="F491" i="6"/>
  <c r="S491" i="6" s="1"/>
  <c r="F482" i="6"/>
  <c r="S468" i="6"/>
  <c r="S455" i="6"/>
  <c r="S450" i="6"/>
  <c r="N442" i="6"/>
  <c r="L432" i="6"/>
  <c r="R421" i="6"/>
  <c r="P338" i="6"/>
  <c r="S338" i="6" s="1"/>
  <c r="U318" i="6"/>
  <c r="S583" i="6"/>
  <c r="S508" i="6"/>
  <c r="S492" i="6"/>
  <c r="J491" i="6"/>
  <c r="S483" i="6"/>
  <c r="R466" i="6"/>
  <c r="J466" i="6"/>
  <c r="S463" i="6"/>
  <c r="R458" i="6"/>
  <c r="S459" i="6"/>
  <c r="S457" i="6"/>
  <c r="S452" i="6"/>
  <c r="S446" i="6"/>
  <c r="H442" i="6"/>
  <c r="J442" i="6"/>
  <c r="S424" i="6"/>
  <c r="U391" i="6"/>
  <c r="U265" i="6"/>
  <c r="S234" i="6"/>
  <c r="U582" i="6"/>
  <c r="V582" i="6" s="1"/>
  <c r="S495" i="6"/>
  <c r="P466" i="6"/>
  <c r="H466" i="6"/>
  <c r="S466" i="6" s="1"/>
  <c r="S465" i="6"/>
  <c r="P458" i="6"/>
  <c r="S458" i="6" s="1"/>
  <c r="S454" i="6"/>
  <c r="S449" i="6"/>
  <c r="J432" i="6"/>
  <c r="J367" i="6" s="1"/>
  <c r="N421" i="6"/>
  <c r="S381" i="6"/>
  <c r="H328" i="6"/>
  <c r="J261" i="6"/>
  <c r="S261" i="6" s="1"/>
  <c r="S238" i="6"/>
  <c r="S232" i="6"/>
  <c r="P197" i="6"/>
  <c r="H197" i="6"/>
  <c r="S195" i="6"/>
  <c r="F162" i="6"/>
  <c r="F161" i="6" s="1"/>
  <c r="U345" i="6"/>
  <c r="S254" i="6"/>
  <c r="S221" i="6"/>
  <c r="S210" i="6"/>
  <c r="V202" i="6"/>
  <c r="U162" i="6"/>
  <c r="L162" i="6"/>
  <c r="L161" i="6" s="1"/>
  <c r="L218" i="6"/>
  <c r="S218" i="6" s="1"/>
  <c r="S191" i="6"/>
  <c r="P162" i="6"/>
  <c r="S214" i="6"/>
  <c r="S198" i="6"/>
  <c r="R187" i="6"/>
  <c r="R161" i="6" s="1"/>
  <c r="H162" i="6"/>
  <c r="U145" i="6"/>
  <c r="V145" i="6" s="1"/>
  <c r="P145" i="6"/>
  <c r="P87" i="6" s="1"/>
  <c r="J102" i="6"/>
  <c r="U82" i="6"/>
  <c r="V82" i="6" s="1"/>
  <c r="V83" i="6"/>
  <c r="V9" i="6"/>
  <c r="U8" i="6"/>
  <c r="N145" i="6"/>
  <c r="S134" i="6"/>
  <c r="S118" i="6"/>
  <c r="S110" i="6"/>
  <c r="N102" i="6"/>
  <c r="N87" i="6"/>
  <c r="U88" i="6"/>
  <c r="R145" i="6"/>
  <c r="S144" i="6"/>
  <c r="S129" i="6"/>
  <c r="S121" i="6"/>
  <c r="F102" i="6"/>
  <c r="R102" i="6"/>
  <c r="L102" i="6"/>
  <c r="L87" i="6" s="1"/>
  <c r="L82" i="6" s="1"/>
  <c r="S38" i="6"/>
  <c r="R23" i="6"/>
  <c r="R14" i="6" s="1"/>
  <c r="S14" i="6" s="1"/>
  <c r="S82" i="6" l="1"/>
  <c r="J87" i="6"/>
  <c r="S102" i="6"/>
  <c r="H317" i="6"/>
  <c r="S317" i="6" s="1"/>
  <c r="S328" i="6"/>
  <c r="V88" i="6"/>
  <c r="U87" i="6"/>
  <c r="V265" i="6"/>
  <c r="U226" i="6"/>
  <c r="V226" i="6" s="1"/>
  <c r="S442" i="6"/>
  <c r="R367" i="6"/>
  <c r="V491" i="6"/>
  <c r="P367" i="6"/>
  <c r="F87" i="6"/>
  <c r="V102" i="6"/>
  <c r="S421" i="6"/>
  <c r="N367" i="6"/>
  <c r="N589" i="6" s="1"/>
  <c r="U390" i="6"/>
  <c r="V391" i="6"/>
  <c r="L367" i="6"/>
  <c r="L589" i="6" s="1"/>
  <c r="F367" i="6"/>
  <c r="J226" i="6"/>
  <c r="S226" i="6" s="1"/>
  <c r="V8" i="6"/>
  <c r="R87" i="6"/>
  <c r="R589" i="6" s="1"/>
  <c r="S145" i="6"/>
  <c r="H161" i="6"/>
  <c r="S162" i="6"/>
  <c r="P161" i="6"/>
  <c r="P589" i="6" s="1"/>
  <c r="V162" i="6"/>
  <c r="U161" i="6"/>
  <c r="V161" i="6" s="1"/>
  <c r="S197" i="6"/>
  <c r="U317" i="6"/>
  <c r="V317" i="6" s="1"/>
  <c r="V318" i="6"/>
  <c r="S432" i="6"/>
  <c r="H367" i="6"/>
  <c r="S367" i="6" s="1"/>
  <c r="S482" i="6"/>
  <c r="V482" i="6"/>
  <c r="S187" i="6"/>
  <c r="V345" i="6"/>
  <c r="U338" i="6"/>
  <c r="V338" i="6" s="1"/>
  <c r="S23" i="6"/>
  <c r="V390" i="6" l="1"/>
  <c r="U367" i="6"/>
  <c r="V367" i="6" s="1"/>
  <c r="F589" i="6"/>
  <c r="V87" i="6"/>
  <c r="S87" i="6"/>
  <c r="J589" i="6"/>
  <c r="S161" i="6"/>
  <c r="H589" i="6"/>
  <c r="U589" i="6"/>
  <c r="V589" i="6" s="1"/>
  <c r="S589" i="6" l="1"/>
</calcChain>
</file>

<file path=xl/sharedStrings.xml><?xml version="1.0" encoding="utf-8"?>
<sst xmlns="http://schemas.openxmlformats.org/spreadsheetml/2006/main" count="1719" uniqueCount="1070">
  <si>
    <t>DEFENSORIA PÚBLICA DO ESTADO DO MARANHÃO - DPE</t>
  </si>
  <si>
    <t>CONTRATO N.º</t>
  </si>
  <si>
    <t>"EXECUÇÃO DE OBRA, COM FORNECIMENTO DE MÃO DE OBRA E MATERIAIS, NOS AMBIENTES INTERNOS E EXTERNOS DA SEDE DA DEFENSORIA PÚBLICA DO ESTADO DO MARANHÃO (DPE/MA) NO QUE SE REFERE A AMPLIAÇÃO DO TÉRREO DO BLOCO A E ACABAMENTOS INTERNOS DA AMPLIAÇÃO DO 1º, 2º E 3º PAVIMENTO BLOCO B"</t>
  </si>
  <si>
    <t>MEDIÇÃO Nº</t>
  </si>
  <si>
    <t>EMPRESA - IMPERMANTA ENGENHARIA LTDA</t>
  </si>
  <si>
    <t>LOCAL: SEDE DA DEFENSORIA PÚBLICA DO ESTADO DO MARANHÃO - DPE</t>
  </si>
  <si>
    <t xml:space="preserve">ORDEM SERVIÇO N.º </t>
  </si>
  <si>
    <t>RELATÓRIO - PLANILHA DE MEDIÇÃO ( CONTRATOS)</t>
  </si>
  <si>
    <t>CNPJ N.º 07.776.083/0001-54</t>
  </si>
  <si>
    <t>PERÍODO</t>
  </si>
  <si>
    <t>ITEM</t>
  </si>
  <si>
    <t>UN.</t>
  </si>
  <si>
    <t>QUANT.</t>
  </si>
  <si>
    <t>P.UNIT.</t>
  </si>
  <si>
    <t>SUB-TOTAL</t>
  </si>
  <si>
    <t>1ª MEDIÇÃO</t>
  </si>
  <si>
    <t>EXECUTADO</t>
  </si>
  <si>
    <t>2ª MEDIÇÃO</t>
  </si>
  <si>
    <t>SALDO</t>
  </si>
  <si>
    <t>A EXECUTAR</t>
  </si>
  <si>
    <t xml:space="preserve"> 1 </t>
  </si>
  <si>
    <t>SERVIÇOS PRELIMINARES (BLOCO A e B)</t>
  </si>
  <si>
    <t xml:space="preserve"> 1.1 </t>
  </si>
  <si>
    <t>A R T TABELA A DO CREA ACIMA DE 15000,01</t>
  </si>
  <si>
    <t>UN</t>
  </si>
  <si>
    <t xml:space="preserve"> 1.2 </t>
  </si>
  <si>
    <t>FORNECIMENTO E INSTALAÇÃO DE PLACA DE OBRA COM CHAPA GALVANIZADA E ESTRUTURA DE MADEIRA. AF_03/2022_PS</t>
  </si>
  <si>
    <t>m²</t>
  </si>
  <si>
    <t xml:space="preserve"> 1.3 </t>
  </si>
  <si>
    <t>Licenças e taxas da obra (acima de 500m2)</t>
  </si>
  <si>
    <t>cj</t>
  </si>
  <si>
    <t xml:space="preserve"> 1.4 </t>
  </si>
  <si>
    <t>Descarte de resíduos da construção civil em área licenciada</t>
  </si>
  <si>
    <t>m³</t>
  </si>
  <si>
    <t xml:space="preserve"> 1.5 </t>
  </si>
  <si>
    <t>MOBILIZAÇÃO E DESMOBILIZAÇÃO DE CANTEIRO DE OBRA</t>
  </si>
  <si>
    <t xml:space="preserve"> 2 </t>
  </si>
  <si>
    <t>IMPLANTAÇÃO E ADMINISTRAÇÃO (BLOCO A e B)</t>
  </si>
  <si>
    <t xml:space="preserve"> 2.1 </t>
  </si>
  <si>
    <t>ADMINISTRAÇÃO LOCAL</t>
  </si>
  <si>
    <t xml:space="preserve"> 2.1.1 </t>
  </si>
  <si>
    <t>ENGENHEIRO CIVIL DE OBRA JUNIOR COM ENCARGOS COMPLEMENTARES</t>
  </si>
  <si>
    <t>MES</t>
  </si>
  <si>
    <t xml:space="preserve"> 2.1.2 </t>
  </si>
  <si>
    <t>ENGENHEIRO ELETRICISTA COM ENCARGOS COMPLEMENTARES</t>
  </si>
  <si>
    <t xml:space="preserve"> 2.1.3 </t>
  </si>
  <si>
    <t>MESTRE DE OBRAS COM ENCARGOS COMPLEMENTARES</t>
  </si>
  <si>
    <t xml:space="preserve"> 2.1.4 </t>
  </si>
  <si>
    <t>ENCARREGADO GERAL DE OBRAS COM ENCARGOS COMPLEMENTARES</t>
  </si>
  <si>
    <t xml:space="preserve"> 2.1.5 </t>
  </si>
  <si>
    <t>TÉCNICO EM SEGURANÇA DO TRABALHO COM ENCARGOS COMPLEMENTARES</t>
  </si>
  <si>
    <t xml:space="preserve"> 2.1.6 </t>
  </si>
  <si>
    <t>AUXILIAR DE ALMOXARIFE COM ENCARGOS COMPLEMENTARES</t>
  </si>
  <si>
    <t xml:space="preserve"> 2.1.7 </t>
  </si>
  <si>
    <t>AUXILIAR DE SERVIÇOS GERAIS COM ENCARGOS COMPLEMENTARES</t>
  </si>
  <si>
    <t xml:space="preserve"> 2.2 </t>
  </si>
  <si>
    <t>IMPLANTAÇÃO</t>
  </si>
  <si>
    <t xml:space="preserve"> 2.2.1 </t>
  </si>
  <si>
    <t>BARRACAO DE OBRA PARA ALOJAMENTO/ESCRITORIO, PISO EM PINHO 3A, PAREDES EM COMPENSADO 10MM, COBERTURA EM TELHA FIBROCIMENTO 6MM, INCLUSO INSTALACOES ELETRICAS E ESQUADRIAS. REAPROVEITADO 5 VEZES</t>
  </si>
  <si>
    <t xml:space="preserve"> 2.2.2 </t>
  </si>
  <si>
    <t>EXECUÇÃO DE SANITÁRIO E VESTIÁRIO EM CANTEIRO DE OBRA EM CHAPA DE MADEIRA COMPENSADA, NÃO INCLUSO MOBILIÁRIO. AF_02/2016</t>
  </si>
  <si>
    <t xml:space="preserve"> 2.2.3 </t>
  </si>
  <si>
    <t>TAPUME COM COMPENSADO DE MADEIRA. AF_05/2018</t>
  </si>
  <si>
    <t xml:space="preserve"> 2.2.4 </t>
  </si>
  <si>
    <t>EXECUÇÃO DE REFEITÓRIO EM CANTEIRO DE OBRA EM CHAPA DE MADEIRA COMPENSADA, NÃO INCLUSO MOBILIÁRIO E EQUIPAMENTOS. AF_02/2016</t>
  </si>
  <si>
    <t xml:space="preserve"> 2.2.5 </t>
  </si>
  <si>
    <t>EXECUÇÃO DE ESCRITÓRIO EM CANTEIRO DE OBRA EM CHAPA DE MADEIRA COMPENSADA, NÃO INCLUSO MOBILIÁRIO E EQUIPAMENTOS. AF_02/2016</t>
  </si>
  <si>
    <t xml:space="preserve"> 3 </t>
  </si>
  <si>
    <t>DEMOLIÇÕES E REMOÇÕES (Bloco B)</t>
  </si>
  <si>
    <t xml:space="preserve"> 3.1 </t>
  </si>
  <si>
    <t>DEMOLIÇÃO DE ALVENARIA DE BLOCO FURADO, DE FORMA MANUAL, SEM REAPROVEITAMENTO. AF_12/2017</t>
  </si>
  <si>
    <t xml:space="preserve"> 3.2 </t>
  </si>
  <si>
    <t>REMOÇÃO MANUAL DE ENTULHO</t>
  </si>
  <si>
    <t xml:space="preserve"> 3.3 </t>
  </si>
  <si>
    <t>REMOÇÃO  DE CONJ.MOTO BOMBA SUBMERSIVEL ATE 10 CV</t>
  </si>
  <si>
    <t>un</t>
  </si>
  <si>
    <t xml:space="preserve"> 3.4 </t>
  </si>
  <si>
    <t>MOBILIZAÇÃO  DE ACESSÓRIOS</t>
  </si>
  <si>
    <t xml:space="preserve"> 4 </t>
  </si>
  <si>
    <t>LOCAÇÃO DE MÁQUINAS E EQUIPAMENTOS (Bloco B)</t>
  </si>
  <si>
    <t xml:space="preserve"> 4.1 </t>
  </si>
  <si>
    <t>BETONEIRA CAPACIDADE NOMINAL DE 600 L, CAPACIDADE DE MISTURA 440 L, MOTOR A DIESEL POTÊNCIA 10 HP, COM CARREGADOR - CHI DIURNO. AF_11/2014</t>
  </si>
  <si>
    <t>CHI</t>
  </si>
  <si>
    <t xml:space="preserve"> 4.2 </t>
  </si>
  <si>
    <t>BETONEIRA CAPACIDADE NOMINAL DE 600 L, CAPACIDADE DE MISTURA 440 L, MOTOR A DIESEL POTÊNCIA 10 HP, COM CARREGADOR - CHP DIURNO. AF_11/2014</t>
  </si>
  <si>
    <t>CHP</t>
  </si>
  <si>
    <t xml:space="preserve"> 4.3 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</si>
  <si>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</si>
  <si>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MXMES</t>
  </si>
  <si>
    <t xml:space="preserve"> 4.4 </t>
  </si>
  <si>
    <t>MONTAGEM E DESMONTAGEM DE ANDAIME TUBULAR TIPO TORRE (EXCLUSIVE ANDAIME E LIMPEZA). AF_11/2017</t>
  </si>
  <si>
    <t>M</t>
  </si>
  <si>
    <t xml:space="preserve"> 4.5 </t>
  </si>
  <si>
    <t>GUINCHO ELÉTRICO DE COLUNA, CAPACIDADE 400 KG, COM MOTO FREIO, MOTOR TRIFÁSICO DE 1,25 CV - CHP DIURNO. AF_03/2016</t>
  </si>
  <si>
    <t xml:space="preserve"> 4.6 </t>
  </si>
  <si>
    <t>GUINCHO ELÉTRICO DE COLUNA, CAPACIDADE 400 KG, COM MOTO FREIO, MOTOR TRIFÁSICO DE 1,25 CV - CHI DIURNO. AF_03/2016</t>
  </si>
  <si>
    <t xml:space="preserve"> 4.7 </t>
  </si>
  <si>
    <t>Locação de caixa coletora de entulho capacidade 5 m³ (Local: Aracaju), prazo máximo de 7 dias</t>
  </si>
  <si>
    <t xml:space="preserve"> 4.8 </t>
  </si>
  <si>
    <t>Baias em tábuas de madeira, com 04 módulos, com dimensões 3,00 x 3,00m cada, hútil=0,90m, destinadas ao armazenamento de resíduos sólidos classes 1, 2, 3, e 4.</t>
  </si>
  <si>
    <t xml:space="preserve"> 5 </t>
  </si>
  <si>
    <t>PISOS (BLOCO B)</t>
  </si>
  <si>
    <t xml:space="preserve"> 5.1 </t>
  </si>
  <si>
    <t>CONTRAPISO EM ARGAMASSA PRONTA, PREPARO MECÂNICO COM MISTURADOR 300 KG, APLICADO EM ÁREAS MOLHADAS SOBRE LAJE, ADERIDO, ACABAMENTO NÃO REFORÇADO, ESPESSURA 3CM. AF_07/2021</t>
  </si>
  <si>
    <t xml:space="preserve"> 5.2 </t>
  </si>
  <si>
    <t>LANÇAMENTO COM USO DE BOMBA, ADENSAMENTO E ACABAMENTO DE CONCRETO EM ESTRUTURAS. AF_12/2015</t>
  </si>
  <si>
    <t xml:space="preserve"> 5.3 </t>
  </si>
  <si>
    <t>REVESTIMENTO CERÂMICO PARA PISO COM PLACAS TIPO ESMALTADA EXTRA DE DIMENSÕES 60X60 CM APLICADA EM AMBIENTES DE ÁREA MAIOR QUE 10 M2. AF_02/2023_PE</t>
  </si>
  <si>
    <t xml:space="preserve"> 5.4 </t>
  </si>
  <si>
    <t>Piso elevado c/  placa de aço preenchida com concreto celular, revestido com paviflex e=3,2mm c/ pedestais telescópico galv. à fogo, dim.600 x 600 x 30mm</t>
  </si>
  <si>
    <t xml:space="preserve"> 5.5 </t>
  </si>
  <si>
    <t>PISO FULGET (GRANITO LAVADO) EM PLACAS DE 40x40cm E JUNTAS</t>
  </si>
  <si>
    <t xml:space="preserve"> 5.6 </t>
  </si>
  <si>
    <t>Soleira em granito cinza andorinha, l = 22 cm, e = 2 cm</t>
  </si>
  <si>
    <t>m</t>
  </si>
  <si>
    <t xml:space="preserve"> 5.7 </t>
  </si>
  <si>
    <t>MOLDURA GRANITO ESPESSURA 3x20cm CIM.AREIA-PORTAS DE ELEVADOR</t>
  </si>
  <si>
    <t xml:space="preserve"> 5.8 </t>
  </si>
  <si>
    <t>PINTURA HORIZONTAL INDICATIVA DE VAGA RESERVADO PARA PCD´S</t>
  </si>
  <si>
    <t xml:space="preserve"> 5.9 </t>
  </si>
  <si>
    <t>Sinalização para deficientes - placa metálica 50 x 70 cm  - "Estacionamento Reservado"</t>
  </si>
  <si>
    <t xml:space="preserve"> 5.10 </t>
  </si>
  <si>
    <t>REASSENTAMENTO DE BLOCOS 16 FACES PARA PISO INTERTRAVADO, ESPESSURA DE 8 CM, EM VIA/ESTACIONAMENTO, COM REAPROVEITAMENTO DOS BLOCOS 16 FACES - INCLUSO RETIRADA E COLOCAÇÃO DO MATERIAL. AF_12/2020</t>
  </si>
  <si>
    <t xml:space="preserve"> 5.11 </t>
  </si>
  <si>
    <t>APLICAÇÃO DE MANTA TERMOACUSTICA SOBRE PISO</t>
  </si>
  <si>
    <t xml:space="preserve"> 5.12 </t>
  </si>
  <si>
    <t>LAJE PRE-FABRICADA TRELIC. P/PISO/COBERTURA BLOCO EPS, 25CM</t>
  </si>
  <si>
    <t xml:space="preserve"> 5.13 </t>
  </si>
  <si>
    <t>RODAPÉ EM GRANITO, ALTURA 10 CM. AF_09/2020</t>
  </si>
  <si>
    <t xml:space="preserve"> 5.14 </t>
  </si>
  <si>
    <t>ALVENARIA DE BLOCOS DE CONCRETO ESTRUTURAL 14X19X29 CM (ESPESSURA 14 CM), FBK = 14 MPA, UTILIZANDO COLHER DE PEDREIRO. AF_10/2022</t>
  </si>
  <si>
    <t xml:space="preserve"> 6 </t>
  </si>
  <si>
    <t>PAINÉIS E VEDAÇÕES (BLOCO B)</t>
  </si>
  <si>
    <t xml:space="preserve"> 6.1 </t>
  </si>
  <si>
    <t>ALVENARIA DE VEDAÇÃO DE BLOCOS CERÂMICOS FURADOS NA HORIZONTAL DE 9X14X19CM (ESPESSURA 9CM) DE PAREDES COM ÁREA LÍQUIDA MAIOR OU IGUAL A 6M² COM VÃOS E ARGAMASSA DE ASSENTAMENTO COM PREPARO EM BETONEIRA. AF_06/2014</t>
  </si>
  <si>
    <t xml:space="preserve"> 6.2 </t>
  </si>
  <si>
    <t>FIXAÇÃO (ENCUNHAMENTO) DE ALVENARIA DE VEDAÇÃO COM ESPUMA DE POLIURETANO EXPANSIVA. AF_03/2016</t>
  </si>
  <si>
    <t xml:space="preserve"> 6.3 </t>
  </si>
  <si>
    <t>VERGA MOLDADA IN LOCO EM CONCRETO PARA PORTAS COM ATÉ 1,5 M DE VÃO. AF_03/2016</t>
  </si>
  <si>
    <t xml:space="preserve"> 6.4 </t>
  </si>
  <si>
    <t>CHAPISCO APLICADO EM ALVENARIA (COM PRESENÇA DE VÃOS) E ESTRUTURAS DE CONCRETO DE FACHADA, COM COLHER DE PEDREIRO.  ARGAMASSA TRAÇO 1:3 COM PREPARO EM BETONEIRA 400L. AF_10/2022</t>
  </si>
  <si>
    <t xml:space="preserve"> 6.5 </t>
  </si>
  <si>
    <t>EMBOÇO OU MASSA ÚNICA EM ARGAMASSA TRAÇO 1:2:8, PREPARO MECÂNICO COM BETONEIRA 400 L, APLICADA MANUALMENTE EM PANOS CEGOS DE FACHADA (SEM PRESENÇA DE VÃOS), ESPESSURA DE 25 MM. AF_08/2022</t>
  </si>
  <si>
    <t xml:space="preserve"> 6.6 </t>
  </si>
  <si>
    <t>Reboco ou emboço interno, de parede, com argamassa traço t6 - 1:2:10 (cimento / cal / areia), espessura 1,5 cm</t>
  </si>
  <si>
    <t xml:space="preserve"> 6.7 </t>
  </si>
  <si>
    <t>APLICAÇÃO DE FUNDO SELADOR ACRÍLICO EM PAREDES, UMA DEMÃO. AF_06/2014</t>
  </si>
  <si>
    <t xml:space="preserve"> 6.8 </t>
  </si>
  <si>
    <t>APLICAÇÃO MANUAL DE PINTURA COM TINTA LÁTEX ACRÍLICA EM PAREDES, DUAS DEMÃOS. AF_06/2014</t>
  </si>
  <si>
    <t xml:space="preserve"> 6.9 </t>
  </si>
  <si>
    <t>EMASSAMENTO COM MASSA LÁTEX, APLICAÇÃO EM PAREDE, DUAS DEMÃOS, LIXAMENTO MANUAL. AF_04/2023</t>
  </si>
  <si>
    <t xml:space="preserve"> 6.10 </t>
  </si>
  <si>
    <t>REVESTIMENTO CERÂMICO PARA PAREDES INTERNAS COM PLACAS TIPO ESMALTADA EXTRA DE DIMENSÕES 33X45 CM APLICADAS EM AMBIENTES DE ÁREA MAIOR QUE 5 M² NA ALTURA INTEIRA DAS PAREDES. AF_06/2014</t>
  </si>
  <si>
    <t xml:space="preserve"> 6.11 </t>
  </si>
  <si>
    <t>TEXTURA ACRÍLICA, APLICAÇÃO MANUAL EM PAREDE, UMA DEMÃO. AF_09/2016</t>
  </si>
  <si>
    <t xml:space="preserve"> 6.12 </t>
  </si>
  <si>
    <t>Divisória em granito cinza andorinha polido, e=2cm, inclusive montagem com ferragens - Rev 02</t>
  </si>
  <si>
    <t xml:space="preserve"> 6.13 </t>
  </si>
  <si>
    <t>Divisória em granito cinza andorinha para mictórios, polido, e=2cm, inclusive fixação - Rev 02</t>
  </si>
  <si>
    <t xml:space="preserve"> 6.14 </t>
  </si>
  <si>
    <t>Revestimento para piso ou parede em mármore branco, aplicado com argamassa industrializada ac-ii, rejuntado, exclusive emboço</t>
  </si>
  <si>
    <t xml:space="preserve"> 6.15 </t>
  </si>
  <si>
    <t>VEDACAO DE CAIXILHO DE ALUMINIO COM SELANTE E ADESIVO</t>
  </si>
  <si>
    <t xml:space="preserve"> 6.16 </t>
  </si>
  <si>
    <t>CAIXILHO ALUMINIO FIXO</t>
  </si>
  <si>
    <t xml:space="preserve"> 7 </t>
  </si>
  <si>
    <t>TETO (BLOCO B)</t>
  </si>
  <si>
    <t xml:space="preserve"> 7.1 </t>
  </si>
  <si>
    <t>FORRO REMOVIVEL DE DRYWALL COMPOSTO DE FIBRA MINERAL,C/PLACA DE BORDA QUADRADA DE 625X625MM,ESPESSURA DE 19,0MM,COM ABSO RCAO ACUSTICA,ESTRUTURADO EM PERFIS TIPO TRAVESSA "T" DE ACO GALVANIZADO,ALUMINIO OU DE LIGAS DE ALUMINIO,ESP.MINIMA DE 0,5MM C/PINTURA ELETROSTATICA OU CONVENCIONAL,SUSPENSA POR M EIO DE PENDURAIS,FIXADOS EM ESTRUTURA SUPERIOR.FORN.E COLOC.</t>
  </si>
  <si>
    <t xml:space="preserve"> 7.2 </t>
  </si>
  <si>
    <t>TEXTURA ACRÍLICA, APLICAÇÃO MANUAL EM TETO, UMA DEMÃO. AF_09/2016</t>
  </si>
  <si>
    <t xml:space="preserve"> 7.3 </t>
  </si>
  <si>
    <t>FORRO EM DRYWALL, PARA AMBIENTES COMERCIAIS, INCLUSIVE ESTRUTURA DE FIXAÇÃO. AF_05/2017_PS</t>
  </si>
  <si>
    <t xml:space="preserve"> 7.4 </t>
  </si>
  <si>
    <t>APLICAÇÃO DE FUNDO SELADOR ACRÍLICO EM TETO, UMA DEMÃO. AF_06/2014</t>
  </si>
  <si>
    <t xml:space="preserve"> 7.5 </t>
  </si>
  <si>
    <t>APLICAÇÃO E LIXAMENTO DE MASSA LÁTEX EM TETO, DUAS DEMÃOS. AF_06/2014</t>
  </si>
  <si>
    <t xml:space="preserve"> 7.6 </t>
  </si>
  <si>
    <t>APLICAÇÃO MANUAL DE PINTURA COM TINTA LÁTEX ACRÍLICA EM TETO, DUAS DEMÃOS. AF_06/2014</t>
  </si>
  <si>
    <t xml:space="preserve"> 8 </t>
  </si>
  <si>
    <t>IMPERMEABILIZAÇÃO (BLOCO B)</t>
  </si>
  <si>
    <t xml:space="preserve"> 8.1 </t>
  </si>
  <si>
    <t>IMPERMEABILIZAÇÃO DE SUPERFÍCIE COM MANTA ASFÁLTICA, UMA CAMADA, INCLUSIVE APLICAÇÃO DE PRIMER ASFÁLTICO, E=3MM. AF_06/2018</t>
  </si>
  <si>
    <t xml:space="preserve"> 8.2 </t>
  </si>
  <si>
    <t>Impermeabilização - Proteção mecânica de superficie com argamassa cimento e areia, traço 1:3</t>
  </si>
  <si>
    <t xml:space="preserve"> 8.3 </t>
  </si>
  <si>
    <t>TRATAMENTO DE RALO OU PONTO EMERGENTE COM ARGAMASSA POLIMÉRICA / MEMBRANA ACRÍLICA REFORÇADO COM VÉU DE POLIÉSTER (MAV). AF_06/2018</t>
  </si>
  <si>
    <t xml:space="preserve"> 8.4 </t>
  </si>
  <si>
    <t>Aplicação de primer universal - 2 demãos</t>
  </si>
  <si>
    <t xml:space="preserve"> 9 </t>
  </si>
  <si>
    <t>INSTALAÇÕES E MATERIAIS ELÉTRICOS (BLOCO B)</t>
  </si>
  <si>
    <t xml:space="preserve"> 9.1 </t>
  </si>
  <si>
    <t>REDE COMUM E ESTABILIZADA</t>
  </si>
  <si>
    <t xml:space="preserve"> 9.1.1 </t>
  </si>
  <si>
    <t>CABO DE COBRE FLEXÍVEL ISOLADO, 2,5 MM², ANTI-CHAMA 450/750 V, PARA CIRCUITOS TERMINAIS - FORNECIMENTO E INSTALAÇÃO. AF_12/2015</t>
  </si>
  <si>
    <t xml:space="preserve"> 9.1.2 </t>
  </si>
  <si>
    <t>DISJUNTOR MONOPOLAR TIPO DIN, CORRENTE NOMINAL DE 10A - FORNECIMENTO E INSTALAÇÃO. AF_10/2020</t>
  </si>
  <si>
    <t xml:space="preserve"> 9.1.3 </t>
  </si>
  <si>
    <t>DISJUNTOR MONOPOLAR TIPO DIN, CORRENTE NOMINAL DE 16A - FORNECIMENTO E INSTALAÇÃO. AF_10/2020</t>
  </si>
  <si>
    <t xml:space="preserve"> 9.1.4 </t>
  </si>
  <si>
    <t>DISJUNTOR MONOPOLAR TIPO DIN, CORRENTE NOMINAL DE 20A - FORNECIMENTO E INSTALAÇÃO. AF_10/2020</t>
  </si>
  <si>
    <t xml:space="preserve"> 9.1.5 </t>
  </si>
  <si>
    <t>DISJUNTOR MONOPOLAR TIPO DIN, CORRENTE NOMINAL DE 25A - FORNECIMENTO E INSTALAÇÃO. AF_10/2020</t>
  </si>
  <si>
    <t xml:space="preserve"> 9.1.6 </t>
  </si>
  <si>
    <t>DISJUNTOR TRIPOLAR TIPO DIN, CORRENTE NOMINAL DE 32A - FORNECIMENTO E INSTALAÇÃO. AF_10/2020</t>
  </si>
  <si>
    <t xml:space="preserve"> 9.1.7 </t>
  </si>
  <si>
    <t>Eletroduto flexível de pvc (sanfonado), diâm = 25mm (3/4")</t>
  </si>
  <si>
    <t xml:space="preserve"> 9.1.8 </t>
  </si>
  <si>
    <t>Eletroduto flexível em aço galvanizado, revestido externamente com PVC preto, diâm. externo de 25mm (3/4") tipo sealtubo</t>
  </si>
  <si>
    <t xml:space="preserve"> 9.1.9 </t>
  </si>
  <si>
    <t>Fornecimento e instalação de saída horizontal para eletroduto 3/4" (ref. vl 33 valemam ou similar)</t>
  </si>
  <si>
    <t xml:space="preserve"> 9.1.10 </t>
  </si>
  <si>
    <t>CAIXA DE TOMADA PARA PISO ELEVADO + REDE CAT5 - CR4 12x12CM</t>
  </si>
  <si>
    <t xml:space="preserve"> 9.1.11 </t>
  </si>
  <si>
    <t>CORTE DE PISO ELEVADO PARA INSTALAÇÃO DE TOMADA DE PISO</t>
  </si>
  <si>
    <t>UND.</t>
  </si>
  <si>
    <t xml:space="preserve"> 9.1.12 </t>
  </si>
  <si>
    <t>FORNECIMENTO E INSTALAÇÃO DE MÓDULO DE TOMADA 2P + T 20A, 250 V EM CAIXAS DE TOMADA DE PISO</t>
  </si>
  <si>
    <t xml:space="preserve"> 9.1.13 </t>
  </si>
  <si>
    <t>Conector reto de aluminio para eletroduto de 3/4", para adaptar entrada de eletroduto metalico flexivel em quadros - fornecimento e instalação</t>
  </si>
  <si>
    <t xml:space="preserve"> 9.2 </t>
  </si>
  <si>
    <t>ILUMINAÇÃO</t>
  </si>
  <si>
    <t xml:space="preserve"> 9.2.1 </t>
  </si>
  <si>
    <t>Caixa de passagem em aluminio 4</t>
  </si>
  <si>
    <t xml:space="preserve"> 9.2.2 </t>
  </si>
  <si>
    <t>ELETRODUTO DE AÇO GALVANIZADO, CLASSE LEVE, DN 25 MM (1), APARENTE, INSTALADO EM TETO - FORNECIMENTO E INSTALAÇÃO. AF_11/2016_P</t>
  </si>
  <si>
    <t xml:space="preserve"> 9.2.3 </t>
  </si>
  <si>
    <t>ELETRODUTO RÍGIDO ROSCÁVEL, PVC, DN 25 MM (3/4"), PARA CIRCUITOS TERMINAIS, INSTALADO EM FORRO - FORNECIMENTO E INSTALAÇÃO. AF_12/2015</t>
  </si>
  <si>
    <t xml:space="preserve"> 9.2.4 </t>
  </si>
  <si>
    <t>LÂMPADA TUBULAR LED DE 18/20 W, BASE G13 - FORNECIMENTO E INSTALAÇÃO. AF_02/2020_PS</t>
  </si>
  <si>
    <t xml:space="preserve"> 9.2.5 </t>
  </si>
  <si>
    <t>Interruptor 02 seções simples, de embutir, com placa, conjugado com tomada 2p+t, ABNT, 10A, inclusive caixa pvc 4x2</t>
  </si>
  <si>
    <t xml:space="preserve"> 9.2.6 </t>
  </si>
  <si>
    <t>ELETRODUTO DE AÇO GALVANIZADO, CLASSE LEVE, DN 25 MM (1), APARENTE, INSTALADO EM PAREDE - FORNECIMENTO E INSTALAÇÃO. AF_11/2016_P</t>
  </si>
  <si>
    <t xml:space="preserve"> 9.2.7 </t>
  </si>
  <si>
    <t>Interruptor 01 seção simples, de embutir, com placa, conjugado com tomada 2p+t, ABNT, 10A, inclusive caixa pvc 4x2</t>
  </si>
  <si>
    <t xml:space="preserve"> 9.2.8 </t>
  </si>
  <si>
    <t>Interruptor 01 seção paralela, de embutir, com caixa pvc 4"x2"</t>
  </si>
  <si>
    <t xml:space="preserve"> 9.2.9 </t>
  </si>
  <si>
    <t>LUMINARIA PARA FORRO MODULADO LED 50W 6500K AUTOVOLT 62x62cm</t>
  </si>
  <si>
    <t xml:space="preserve"> 9.2.10 </t>
  </si>
  <si>
    <t>LUMINARIA DE SOBREPOR LED LUMIFACIL 40/1 6500K TASCHIBRA</t>
  </si>
  <si>
    <t xml:space="preserve"> 9.2.11 </t>
  </si>
  <si>
    <t>INSTALAÇÃO DE LUMINÁRIA PARA FORRO MODULADO LED 50W 6500K</t>
  </si>
  <si>
    <t xml:space="preserve"> 9.2.12 </t>
  </si>
  <si>
    <t>Caixa de passagem pvc, 4" x 2", embutir, p/eletroduto - Rev 01</t>
  </si>
  <si>
    <t xml:space="preserve"> 9.2.13 </t>
  </si>
  <si>
    <t>TOMADA BAIXA DE EMBUTIR (1 MÓDULO), 2P+T 20 A, SEM SUPORTE E SEM PLACA - FORNECIMENTO E INSTALAÇÃO. AF_03/2023</t>
  </si>
  <si>
    <t xml:space="preserve"> 9.2.14 </t>
  </si>
  <si>
    <t xml:space="preserve"> 9.2.15 </t>
  </si>
  <si>
    <t>TOMADA MÉDIA DE EMBUTIR (2 MÓDULOS), 2P+T 20 A, SEM SUPORTE E SEM PLACA - FORNECIMENTO E INSTALAÇÃO. AF_03/2023</t>
  </si>
  <si>
    <t xml:space="preserve"> 9.2.16 </t>
  </si>
  <si>
    <t>Junção interna tipo "L" para perfilado, ( ref.: Mopa ou similar)</t>
  </si>
  <si>
    <t xml:space="preserve"> 9.2.17 </t>
  </si>
  <si>
    <t>Junção interna tipo "T" para perfilado, ( ref.: Mopa ou similar)</t>
  </si>
  <si>
    <t xml:space="preserve"> 9.2.18 </t>
  </si>
  <si>
    <t>Junção interna tipo "X" para perfilado, ( ref.: Mopa ou similar)</t>
  </si>
  <si>
    <t xml:space="preserve"> 9.2.19 </t>
  </si>
  <si>
    <t>Perfilado, pré-zincado  a fogo, perfurado 38 x 38 x 6000mm</t>
  </si>
  <si>
    <t xml:space="preserve"> 9.2.20 </t>
  </si>
  <si>
    <t>CONDULETE ALUMINIO TIPO LB/LL/LR - 1"" COM TAMPA</t>
  </si>
  <si>
    <t xml:space="preserve"> 9.2.21 </t>
  </si>
  <si>
    <t>LUMINÁRIA ARANDELA TIPO TARTARUGA, DE SOBREPOR, COM 1 LÂMPADA LED DE 6 W, SEM REATOR - FORNECIMENTO E INSTALAÇÃO. AF_02/2020</t>
  </si>
  <si>
    <t xml:space="preserve"> 9.2.22 </t>
  </si>
  <si>
    <t>FORNECIMENTO E FIXAÇÃO DESUPORTE SUSPENSAO DUPLO TIRANTE DE (100X075)MM PARA ELETROCALHA</t>
  </si>
  <si>
    <t xml:space="preserve"> 9.2.23 </t>
  </si>
  <si>
    <t xml:space="preserve"> 9.2.24 </t>
  </si>
  <si>
    <t xml:space="preserve"> 9.2.25 </t>
  </si>
  <si>
    <t>CABO DE COBRE FLEXÍVEL ISOLADO, 1,5 MM², ANTI-CHAMA 450/750 V, PARA CIRCUITOS TERMINAIS - FORNECIMENTO E INSTALAÇÃO. AF_12/2015</t>
  </si>
  <si>
    <t xml:space="preserve"> 9.2.26 </t>
  </si>
  <si>
    <t xml:space="preserve"> 9.2.27 </t>
  </si>
  <si>
    <t xml:space="preserve"> 9.2.28 </t>
  </si>
  <si>
    <t>Disjuntor termomagnetico tripolar  63 A, padrão DIN (Europeu - linha branca), curva C</t>
  </si>
  <si>
    <t xml:space="preserve"> 9.2.29 </t>
  </si>
  <si>
    <t xml:space="preserve"> 9.2.30 </t>
  </si>
  <si>
    <t>DISJUNTOR MONOPOLAR TIPO DIN, CORRENTE NOMINAL DE 32A - FORNECIMENTO E INSTALAÇÃO. AF_10/2020</t>
  </si>
  <si>
    <t xml:space="preserve"> 9.2.31 </t>
  </si>
  <si>
    <t>Disjuntor termomagnetico tripolar 125 A, padrão DIN (Europeu - linha branca), 65KA</t>
  </si>
  <si>
    <t xml:space="preserve"> 9.2.32 </t>
  </si>
  <si>
    <t>Disjuntor termomagnetico tripolar 125 A, padrão DIN (Europeu - linha branca), 10KA</t>
  </si>
  <si>
    <t xml:space="preserve"> 9.2.33 </t>
  </si>
  <si>
    <t>DISPOSITIVO DIFERENCIAL DR ALTA SENSIB.(30mA) TETRAPOLAR 25A</t>
  </si>
  <si>
    <t xml:space="preserve"> 9.2.34 </t>
  </si>
  <si>
    <t>Dispositivo de proteção contra surto de tensão DPS 20kA - 175v</t>
  </si>
  <si>
    <t xml:space="preserve"> 9.2.35 </t>
  </si>
  <si>
    <t>SAIDA LATERAL SIMPLES PARA ELETRODUTO 3/4""</t>
  </si>
  <si>
    <t xml:space="preserve"> 9.2.36 </t>
  </si>
  <si>
    <t>Fornecimento e Instalação de Conjunto de Plug macho e femea 2p + t, 10A ( P/ Luminária ) DRIVE??????? Conjunto de Plug macho e femea 2p + t, 10A ( P/ Luminária )</t>
  </si>
  <si>
    <t xml:space="preserve"> 9.2.37 </t>
  </si>
  <si>
    <t>Cabo de cobre PP Cordplast 2 x 2,5 mm2, 450/750v - fornecimento</t>
  </si>
  <si>
    <t xml:space="preserve"> 9.2.38 </t>
  </si>
  <si>
    <t>Disjuntor termomagnetico tripolar  70 A, padrão DIN (Europeu - linha branca), curva C, 10KA</t>
  </si>
  <si>
    <t xml:space="preserve"> 9.3 </t>
  </si>
  <si>
    <t>REMANEJAMENTO DE TRAFO EXISTENTE</t>
  </si>
  <si>
    <t xml:space="preserve"> 9.3.1 </t>
  </si>
  <si>
    <t>REMANEJAMENTO DE TRAFOS EXISTENTES</t>
  </si>
  <si>
    <t xml:space="preserve"> 9.3.2 </t>
  </si>
  <si>
    <t>TRANSFORMADOR DE DISTRIBUIÇÃO, 1000 KVA, TRIFÁSICO, 60 HZ, CLASSE 15 KV, IMERSO EM ÓLEO MINERAL, INSTALAÇÃO EM SOLO (NÃO INCLUSO ABRIGO) - FORNECIMENTO E INSTALAÇÃO. AF_02/2022</t>
  </si>
  <si>
    <t xml:space="preserve"> 9.3.3 </t>
  </si>
  <si>
    <t>RETIRADA DE TRANSFORMADOR DISTRIBUICAO DE 500 KVA</t>
  </si>
  <si>
    <t xml:space="preserve"> 9.4 </t>
  </si>
  <si>
    <t>ALIMENTAÇÃO VRF</t>
  </si>
  <si>
    <t xml:space="preserve"> 9.4.1 </t>
  </si>
  <si>
    <t>DISJUNTOR TRIPOLAR TIPO DIN, CORRENTE NOMINAL DE 16A - FORNECIMENTO E INSTALAÇÃO. AF_10/2020</t>
  </si>
  <si>
    <t xml:space="preserve"> 9.4.2 </t>
  </si>
  <si>
    <t>CABO DE COBRE FLEXÍVEL ISOLADO, 10 MM², 0,6/1,0 KV, PARA REDE AÉREA DE DISTRIBUIÇÃO DE ENERGIA ELÉTRICA DE BAIXA TENSÃO - FORNECIMENTO E INSTALAÇÃO. AF_07/2020</t>
  </si>
  <si>
    <t xml:space="preserve"> 9.4.3 </t>
  </si>
  <si>
    <t>DISJUNTOR BIPOLAR TIPO DIN, CORRENTE NOMINAL DE 10A - FORNECIMENTO E INSTALAÇÃO. AF_10/2020</t>
  </si>
  <si>
    <t xml:space="preserve"> 9.4.4 </t>
  </si>
  <si>
    <t>ELETRODUTO FLEXÍVEL CORRUGADO REFORÇADO, PVC, DN 25 MM (3/4"), PARA CIRCUITOS TERMINAIS, INSTALADO EM FORRO - FORNECIMENTO E INSTALAÇÃO. AF_12/2015</t>
  </si>
  <si>
    <t xml:space="preserve"> 10 </t>
  </si>
  <si>
    <t>INSTALAÇÕES E MATERIAS DE CABEAMENTO ESTRUTURADO (BLOCO B)</t>
  </si>
  <si>
    <t xml:space="preserve"> 10.1 </t>
  </si>
  <si>
    <t>LANÇAMENTO DE CABO UTP 4 PARES CAT. 6E</t>
  </si>
  <si>
    <t xml:space="preserve"> 10.2 </t>
  </si>
  <si>
    <t>Fornecimento e lançamento de cabo utp 4 pares cat 6</t>
  </si>
  <si>
    <t xml:space="preserve"> 10.3 </t>
  </si>
  <si>
    <t>Fornecimento e instalação de eletrocalha perfurada 100 x   50 x 3000 mm (ref. mopa ou similar)</t>
  </si>
  <si>
    <t xml:space="preserve"> 10.4 </t>
  </si>
  <si>
    <t>MÓDULO PARA REDE (CONECTOR RJ45 CAT.5E), INCLUSIVE FORNECIMENTO E INSTALAÇÃO, EXCLUSIVE PLACA E SUPORTE</t>
  </si>
  <si>
    <t xml:space="preserve"> 10.5 </t>
  </si>
  <si>
    <t>Curva horizontal 100 x 100 mm para eletrocalha metálica, com ângulo 90° (ref.: mopa ou similar)</t>
  </si>
  <si>
    <t xml:space="preserve"> 10.6 </t>
  </si>
  <si>
    <t>Tê horizontal 100 x 100 mm para eletrocalha metálica (ref. Mopa ou similar)</t>
  </si>
  <si>
    <t xml:space="preserve"> 10.7 </t>
  </si>
  <si>
    <t xml:space="preserve"> 10.8 </t>
  </si>
  <si>
    <t xml:space="preserve"> 10.9 </t>
  </si>
  <si>
    <t xml:space="preserve"> 10.10 </t>
  </si>
  <si>
    <t xml:space="preserve"> 11 </t>
  </si>
  <si>
    <t>INSTALAÇÕES E MATERIAIS HIDROSSANITÁRIOS (BLOCO A e B)</t>
  </si>
  <si>
    <t xml:space="preserve"> 11.1 </t>
  </si>
  <si>
    <t>ESGOTO</t>
  </si>
  <si>
    <t xml:space="preserve"> 11.1.1 </t>
  </si>
  <si>
    <t>CAIXA SIFONADA, COM GRELHA QUADRADA, PVC, DN 150 X 150 X 50 MM, JUNTA SOLDÁVEL, FORNECIDA E INSTALADA EM RAMAL DE DESCARGA OU EM RAMAL DE ESGOTO SANITÁRIO. AF_08/2022</t>
  </si>
  <si>
    <t xml:space="preserve"> 11.1.2 </t>
  </si>
  <si>
    <t>Caixa Sifonada 150x150x50 com tampa hermética</t>
  </si>
  <si>
    <t xml:space="preserve"> 11.1.3 </t>
  </si>
  <si>
    <t>Sifao para lavatório em PVC, ASTRA SC5, 1 1/2" x 40 mm, acabamento cromado ou similar</t>
  </si>
  <si>
    <t xml:space="preserve"> 11.1.4 </t>
  </si>
  <si>
    <t>VÁLVULA EM PLÁSTICO 1 PARA PIA, TANQUE OU LAVATÓRIO, COM OU SEM LADRÃO - FORNECIMENTO E INSTALAÇÃO. AF_01/2020</t>
  </si>
  <si>
    <t xml:space="preserve"> 11.1.5 </t>
  </si>
  <si>
    <t>TUBO PVC, SERIE NORMAL, ESGOTO PREDIAL, DN 50 MM, FORNECIDO E INSTALADO EM RAMAL DE DESCARGA OU RAMAL DE ESGOTO SANITÁRIO. AF_08/2022</t>
  </si>
  <si>
    <t xml:space="preserve"> 11.1.6 </t>
  </si>
  <si>
    <t>TUBO PVC, SERIE NORMAL, ESGOTO PREDIAL, DN 40 MM, FORNECIDO E INSTALADO EM RAMAL DE DESCARGA OU RAMAL DE ESGOTO SANITÁRIO. AF_08/2022</t>
  </si>
  <si>
    <t xml:space="preserve"> 11.1.7 </t>
  </si>
  <si>
    <t>Cap de pvc rígido soldavel p/ esgoto, diâm =100mm</t>
  </si>
  <si>
    <t xml:space="preserve"> 11.1.8 </t>
  </si>
  <si>
    <t>Cap de pvc rígido soldavel p/ esgoto, diâm = 50mm</t>
  </si>
  <si>
    <t xml:space="preserve"> 11.1.9 </t>
  </si>
  <si>
    <t>JOELHO 45 GRAUS, PVC, SERIE NORMAL, ESGOTO PREDIAL, DN 100 MM, JUNTA ELÁSTICA, FORNECIDO E INSTALADO EM RAMAL DE DESCARGA OU RAMAL DE ESGOTO SANITÁRIO. AF_08/2022</t>
  </si>
  <si>
    <t xml:space="preserve"> 11.1.10 </t>
  </si>
  <si>
    <t>JOELHO 45 GRAUS, PVC, SERIE NORMAL, ESGOTO PREDIAL, DN 50 MM, JUNTA ELÁSTICA, FORNECIDO E INSTALADO EM RAMAL DE DESCARGA OU RAMAL DE ESGOTO SANITÁRIO. AF_08/2022</t>
  </si>
  <si>
    <t xml:space="preserve"> 11.1.11 </t>
  </si>
  <si>
    <t>JOELHO 45 GRAUS, PVC, SERIE NORMAL, ESGOTO PREDIAL, DN 40 MM, JUNTA SOLDÁVEL, FORNECIDO E INSTALADO EM RAMAL DE DESCARGA OU RAMAL DE ESGOTO SANITÁRIO. AF_08/2022</t>
  </si>
  <si>
    <t xml:space="preserve"> 11.1.12 </t>
  </si>
  <si>
    <t>JOELHO 90 GRAUS, PVC, SERIE NORMAL, ESGOTO PREDIAL, DN 40 MM, JUNTA SOLDÁVEL, FORNECIDO E INSTALADO EM RAMAL DE DESCARGA OU RAMAL DE ESGOTO SANITÁRIO. AF_08/2022</t>
  </si>
  <si>
    <t xml:space="preserve"> 11.1.13 </t>
  </si>
  <si>
    <t>JOELHO 90 COM VISITA PVC SOLDAVEL 100x50mm</t>
  </si>
  <si>
    <t xml:space="preserve"> 11.1.14 </t>
  </si>
  <si>
    <t>LUVA SIMPLES, PVC, SERIE NORMAL, ESGOTO PREDIAL, DN 50 MM, JUNTA ELÁSTICA, FORNECIDO E INSTALADO EM RAMAL DE DESCARGA OU RAMAL DE ESGOTO SANITÁRIO. AF_08/2022</t>
  </si>
  <si>
    <t xml:space="preserve"> 11.1.15 </t>
  </si>
  <si>
    <t>JUNÇÃO SIMPLES, PVC, SERIE NORMAL, ESGOTO PREDIAL, DN 100 X 100 MM, JUNTA ELÁSTICA, FORNECIDO E INSTALADO EM RAMAL DE DESCARGA OU RAMAL DE ESGOTO SANITÁRIO. AF_08/2022</t>
  </si>
  <si>
    <t xml:space="preserve"> 11.1.16 </t>
  </si>
  <si>
    <t>Junção simples em pvc rígido soldável, para esgoto primário, diâm = 75 x 50mm  Rev.01 -  10/2022</t>
  </si>
  <si>
    <t xml:space="preserve"> 11.1.17 </t>
  </si>
  <si>
    <t>TUBO PVC, SERIE NORMAL, ESGOTO PREDIAL, DN 100 MM, FORNECIDO E INSTALADO EM PRUMADA DE ESGOTO SANITÁRIO OU VENTILAÇÃO. AF_08/2022</t>
  </si>
  <si>
    <t xml:space="preserve"> 11.1.18 </t>
  </si>
  <si>
    <t>TE, PVC, SERIE NORMAL, ESGOTO PREDIAL, DN 50 X 50 MM, JUNTA ELÁSTICA, FORNECIDO E INSTALADO EM RAMAL DE DESCARGA OU RAMAL DE ESGOTO SANITÁRIO. AF_08/2022</t>
  </si>
  <si>
    <t xml:space="preserve"> 11.1.19 </t>
  </si>
  <si>
    <t>JOELHO 90 GRAUS, PVC, SERIE NORMAL, ESGOTO PREDIAL, DN 100 MM, JUNTA ELÁSTICA, FORNECIDO E INSTALADO EM RAMAL DE DESCARGA OU RAMAL DE ESGOTO SANITÁRIO. AF_08/2022</t>
  </si>
  <si>
    <t xml:space="preserve"> 11.1.20 </t>
  </si>
  <si>
    <t>Junção simples em pvc rígido soldável, para esgoto primário, diâm = 100 x 50mm</t>
  </si>
  <si>
    <t xml:space="preserve"> 11.1.21 </t>
  </si>
  <si>
    <t>Caixa de inspeção  0.60 x 0.60 x 0.60m</t>
  </si>
  <si>
    <t xml:space="preserve"> 11.1.22 </t>
  </si>
  <si>
    <t>CURVA 90 GRAUS, PVC, SERIE R, ÁGUA PLUVIAL, DN 100 MM, JUNTA ELÁSTICA, FORNECIDO E INSTALADO EM CONDUTORES VERTICAIS DE ÁGUAS PLUVIAIS. AF_06/2022</t>
  </si>
  <si>
    <t xml:space="preserve"> 11.1.23 </t>
  </si>
  <si>
    <t>Luva simples em pvc rígido soldável, para esgoto primário, diâm = 100mm</t>
  </si>
  <si>
    <t xml:space="preserve"> 11.1.24 </t>
  </si>
  <si>
    <t>CAIXA PASSAGEM 80x80x80cm</t>
  </si>
  <si>
    <t xml:space="preserve"> 11.2 </t>
  </si>
  <si>
    <t>VENTILAÇÃO</t>
  </si>
  <si>
    <t xml:space="preserve"> 11.2.1 </t>
  </si>
  <si>
    <t>TUBO PVC, SERIE NORMAL, ESGOTO PREDIAL, DN 50 MM, FORNECIDO E INSTALADO EM PRUMADA DE ESGOTO SANITÁRIO OU VENTILAÇÃO. AF_08/2022</t>
  </si>
  <si>
    <t xml:space="preserve"> 11.2.2 </t>
  </si>
  <si>
    <t>JOELHO 45 GRAUS, PVC, SERIE NORMAL, ESGOTO PREDIAL, DN 50 MM, JUNTA ELÁSTICA, FORNECIDO E INSTALADO EM PRUMADA DE ESGOTO SANITÁRIO OU VENTILAÇÃO. AF_08/2022</t>
  </si>
  <si>
    <t xml:space="preserve"> 11.2.3 </t>
  </si>
  <si>
    <t>JOELHO 90 GRAUS, PVC, SERIE NORMAL, ESGOTO PREDIAL, DN 50 MM, JUNTA ELÁSTICA, FORNECIDO E INSTALADO EM PRUMADA DE ESGOTO SANITÁRIO OU VENTILAÇÃO. AF_08/2022</t>
  </si>
  <si>
    <t xml:space="preserve"> 11.2.4 </t>
  </si>
  <si>
    <t>LUVA SIMPLES, PVC, SERIE NORMAL, ESGOTO PREDIAL, DN 75 MM, JUNTA ELÁSTICA, FORNECIDO E INSTALADO EM PRUMADA DE ESGOTO SANITÁRIO OU VENTILAÇÃO. AF_08/2022</t>
  </si>
  <si>
    <t xml:space="preserve"> 11.2.5 </t>
  </si>
  <si>
    <t xml:space="preserve"> 11.2.6 </t>
  </si>
  <si>
    <t>Terminal de ventilação em pvc rígido soldável, para esgoto primário, diâm = 75mm</t>
  </si>
  <si>
    <t xml:space="preserve"> 11.2.7 </t>
  </si>
  <si>
    <t>TE PVC SOLDAVEL 50mm</t>
  </si>
  <si>
    <t xml:space="preserve"> 11.2.8 </t>
  </si>
  <si>
    <t>TE PVC SOLDAVEL 75mm</t>
  </si>
  <si>
    <t xml:space="preserve"> 11.2.9 </t>
  </si>
  <si>
    <t>Terminal de ventilação em pvc rígido soldável, para esgoto primário, diâm = 50mm</t>
  </si>
  <si>
    <t xml:space="preserve"> 11.3 </t>
  </si>
  <si>
    <t>ÁGUA FRIA</t>
  </si>
  <si>
    <t xml:space="preserve"> 11.3.1 </t>
  </si>
  <si>
    <t>TUBO, PVC, SOLDÁVEL, DN 40MM, INSTALADO EM PRUMADA DE ÁGUA - FORNECIMENTO E INSTALAÇÃO. AF_06/2022</t>
  </si>
  <si>
    <t xml:space="preserve"> 11.3.2 </t>
  </si>
  <si>
    <t>REGISTRO DE GAVETA BRUTO, LATÃO, ROSCÁVEL, 1 1/4", COM ACABAMENTO E CANOPLA CROMADOS - FORNECIMENTO E INSTALAÇÃO. AF_08/2021</t>
  </si>
  <si>
    <t xml:space="preserve"> 11.3.3 </t>
  </si>
  <si>
    <t>REGISTRO DE GAVETA BRUTO, LATÃO, ROSCÁVEL, 3/4", COM ACABAMENTO E CANOPLA CROMADOS - FORNECIMENTO E INSTALAÇÃO. AF_08/2021</t>
  </si>
  <si>
    <t xml:space="preserve"> 11.3.4 </t>
  </si>
  <si>
    <t>ENGATE FLEXÍVEL EM INOX, 1/2  X 30CM - FORNECIMENTO E INSTALAÇÃO. AF_01/2020</t>
  </si>
  <si>
    <t xml:space="preserve"> 11.3.5 </t>
  </si>
  <si>
    <t>ENGATE FLEXÍVEL EM PLÁSTICO BRANCO, 1/2 X 30CM - FORNECIMENTO E INSTALAÇÃO. AF_01/2020</t>
  </si>
  <si>
    <t xml:space="preserve"> 11.3.6 </t>
  </si>
  <si>
    <t>Tubo de descida para válvula de descarga, incluisive joelho (tigre ou similar)</t>
  </si>
  <si>
    <t xml:space="preserve"> 11.3.7 </t>
  </si>
  <si>
    <t>ADAPTADOR CURTO COM BOLSA E ROSCA PARA REGISTRO, PVC, SOLDÁVEL, DN 25MM X 3/4 , INSTALADO EM RAMAL OU SUB-RAMAL DE ÁGUA - FORNECIMENTO E INSTALAÇÃO. AF_06/2022</t>
  </si>
  <si>
    <t xml:space="preserve"> 11.3.8 </t>
  </si>
  <si>
    <t>ADAPTADOR CURTO COM BOLSA E ROSCA PARA REGISTRO, PVC, SOLDÁVEL, DN 40MM X 1.1/4, INSTALADO EM RAMAL DE DISTRIBUIÇÃO DE ÁGUA - FORNECIMENTO E INSTALAÇÃO. AF_06/2022</t>
  </si>
  <si>
    <t xml:space="preserve"> 11.3.9 </t>
  </si>
  <si>
    <t>BUCHA DE REDUÇÃO, LONGA, PVC, SOLDÁVEL, DN 40 X 25 MM, INSTALADO EM RAMAL DE DISTRIBUIÇÃO DE ÁGUA - FORNECIMENTO E INSTALAÇÃO. AF_06/2022</t>
  </si>
  <si>
    <t xml:space="preserve"> 11.3.10 </t>
  </si>
  <si>
    <t>CURVA 90 GRAUS, PVC, SOLDÁVEL, DN 25MM, INSTALADO EM RAMAL OU SUB-RAMAL DE ÁGUA - FORNECIMENTO E INSTALAÇÃO. AF_06/2022</t>
  </si>
  <si>
    <t xml:space="preserve"> 11.3.11 </t>
  </si>
  <si>
    <t>JOELHO 90 GRAUS, PVC, SOLDÁVEL, DN 25MM, INSTALADO EM RAMAL DE DISTRIBUIÇÃO DE ÁGUA - FORNECIMENTO E INSTALAÇÃO. AF_06/2022</t>
  </si>
  <si>
    <t xml:space="preserve"> 11.3.12 </t>
  </si>
  <si>
    <t>JOELHO 90 GRAUS, PVC, SOLDÁVEL, DN 40MM, INSTALADO EM RAMAL DE DISTRIBUIÇÃO DE ÁGUA - FORNECIMENTO E INSTALAÇÃO. AF_06/2022</t>
  </si>
  <si>
    <t xml:space="preserve"> 11.3.13 </t>
  </si>
  <si>
    <t>TUBO, PVC, SOLDÁVEL, DN 25MM, INSTALADO EM RAMAL DE DISTRIBUIÇÃO DE ÁGUA - FORNECIMENTO E INSTALAÇÃO. AF_06/2022</t>
  </si>
  <si>
    <t xml:space="preserve"> 11.3.14 </t>
  </si>
  <si>
    <t>TUBO, PVC, SOLDÁVEL, DN 40MM, INSTALADO EM RAMAL DE DISTRIBUIÇÃO DE ÁGUA - FORNECIMENTO E INSTALAÇÃO. AF_06/2022</t>
  </si>
  <si>
    <t xml:space="preserve"> 11.3.15 </t>
  </si>
  <si>
    <t>TE, PVC, SOLDÁVEL, DN 25MM, INSTALADO EM RAMAL DE DISTRIBUIÇÃO DE ÁGUA - FORNECIMENTO E INSTALAÇÃO. AF_06/2022</t>
  </si>
  <si>
    <t xml:space="preserve"> 11.3.16 </t>
  </si>
  <si>
    <t>TE, PVC, SOLDÁVEL, DN 40MM, INSTALADO EM RAMAL DE DISTRIBUIÇÃO DE ÁGUA - FORNECIMENTO E INSTALAÇÃO. AF_06/2022</t>
  </si>
  <si>
    <t xml:space="preserve"> 11.3.17 </t>
  </si>
  <si>
    <t>Joelho 90º de pvc rígido soldável, marrom  diâm = 25mm</t>
  </si>
  <si>
    <t xml:space="preserve"> 11.3.18 </t>
  </si>
  <si>
    <t>Joelho 90º de pvc rígido soldável, marrom  diâm = 40mm</t>
  </si>
  <si>
    <t xml:space="preserve"> 11.3.19 </t>
  </si>
  <si>
    <t>Tê 90º de pvc rígido soldável, marrom  diâm = 25mm</t>
  </si>
  <si>
    <t xml:space="preserve"> 11.3.20 </t>
  </si>
  <si>
    <t>BOLSA DE LIGACAO EM PVC FLEXIVEL PARA VASO SANITARIO 1.1/2 " (40 MM)</t>
  </si>
  <si>
    <t xml:space="preserve"> 12 </t>
  </si>
  <si>
    <t>INSTALAÇÕES E MATERIAIS DE ÁGUAS PLUVIAIS (BLOCO A e B)</t>
  </si>
  <si>
    <t xml:space="preserve"> 12.1 </t>
  </si>
  <si>
    <t>TUBO PVC, SÉRIE R, ÁGUA PLUVIAL, DN 100 MM, FORNECIDO E INSTALADO EM CONDUTORES VERTICAIS DE ÁGUAS PLUVIAIS. AF_06/2022</t>
  </si>
  <si>
    <t xml:space="preserve"> 12.2 </t>
  </si>
  <si>
    <t xml:space="preserve"> 12.3 </t>
  </si>
  <si>
    <t>LUVA SIMPLES, PVC, SERIE R, ÁGUA PLUVIAL, DN 100 MM, JUNTA ELÁSTICA, FORNECIDO E INSTALADO EM RAMAL DE ENCAMINHAMENTO. AF_06/2022</t>
  </si>
  <si>
    <t xml:space="preserve"> 12.4 </t>
  </si>
  <si>
    <t>JOELHO 90 GRAUS, PVC, SERIE R, ÁGUA PLUVIAL, DN 100 MM, JUNTA ELÁSTICA, FORNECIDO E INSTALADO EM RAMAL DE ENCAMINHAMENTO. AF_06/2022</t>
  </si>
  <si>
    <t xml:space="preserve"> 12.5 </t>
  </si>
  <si>
    <t>Ralo hemisférico em fº fº, tipo abacaxi Ø 100mm</t>
  </si>
  <si>
    <t xml:space="preserve"> 12.6 </t>
  </si>
  <si>
    <t xml:space="preserve"> 12.7 </t>
  </si>
  <si>
    <t xml:space="preserve"> 13 </t>
  </si>
  <si>
    <t xml:space="preserve"> 13.1 </t>
  </si>
  <si>
    <t>SISTEMA DE HIDRANTES</t>
  </si>
  <si>
    <t xml:space="preserve"> 13.1.1 </t>
  </si>
  <si>
    <t>TUBO DE AÇO GALVANIZADO COM COSTURA, CLASSE MÉDIA, DN 65 (2 1/2"), CONEXÃO ROSQUEADA, INSTALADO EM REDE DE ALIMENTAÇÃO PARA HIDRANTE - FORNECIMENTO E INSTALAÇÃO. AF_10/2020</t>
  </si>
  <si>
    <t xml:space="preserve"> 13.1.2 </t>
  </si>
  <si>
    <t>ABRIGO PARA HIDRANTE, 90X60X17CM, COM REGISTRO GLOBO ANGULAR 45 GRAUS 2 1/2", ADAPTADOR STORZ 2 1/2", MANGUEIRA DE INCÊNDIO 35M, REDUÇÃO 2 1/2" X 1 1/2" E ESGUICHO EM LATÃO 1 1/2" - FORNECIMENTO E INSTALAÇÃO. AF_10/2020</t>
  </si>
  <si>
    <t xml:space="preserve"> 13.1.3 </t>
  </si>
  <si>
    <t>FIXACAO ATRAVES DE PINO CRAVADO COM PISTOLA E FITA METALICA PERFURADA,DE TUBULACOES COM DIAMETRO INTERNO VARIAVEL DE 2" A 6",FITA DE 25MM DE LARGURA E 0,50M DE COMPRIMENTO,INCLUSIV E SUPORTE "U" E REFORCO DE SUPORTE(SISTEMA DE SUSPENSAO PESA DO,CARGA DE RUPTURA 225KG).UTILIZACAO:INSTALACOES ESPECIAIS</t>
  </si>
  <si>
    <t xml:space="preserve"> 13.1.4 </t>
  </si>
  <si>
    <t>JOELHO 90 GRAUS, EM FERRO GALVANIZADO, DN 65 (2 1/2"), CONEXÃO ROSQUEADA, INSTALADO EM REDE DE ALIMENTAÇÃO PARA HIDRANTE - FORNECIMENTO E INSTALAÇÃO. AF_10/2020</t>
  </si>
  <si>
    <t xml:space="preserve"> 13.1.5 </t>
  </si>
  <si>
    <t>TÊ, EM FERRO GALVANIZADO, CONEXÃO ROSQUEADA, DN 65 (2 1/2"), INSTALADO EM REDE DE ALIMENTAÇÃO PARA HIDRANTE - FORNECIMENTO E INSTALAÇÃO. AF_10/2020</t>
  </si>
  <si>
    <t xml:space="preserve"> 13.1.6 </t>
  </si>
  <si>
    <t>UNIÃO, EM FERRO GALVANIZADO, DN 65 (2 1/2"), CONEXÃO ROSQUEADA, INSTALADO EM REDE DE ALIMENTAÇÃO PARA HIDRANTE - FORNECIMENTO E INSTALAÇÃO. AF_10/2020</t>
  </si>
  <si>
    <t xml:space="preserve"> 13.2 </t>
  </si>
  <si>
    <t>SISTEMA DE CHUVEIROS AUTOMÁTICOS</t>
  </si>
  <si>
    <t xml:space="preserve"> 13.2.1 </t>
  </si>
  <si>
    <t xml:space="preserve">SPRINKLER TIPO PENDENTE,  68  °C,  UNIÃO POR ROSCA DN 15  (1/2")  -  FORNECIMENTO E INSTALAÇÃO. AF_10/2020     </t>
  </si>
  <si>
    <t xml:space="preserve"> 13.2.2 </t>
  </si>
  <si>
    <t>Pintura de acabamento com  aplicação  de 02 demãos  de  esmalte  sintético  sobre superfícies     metálicas      -      R1</t>
  </si>
  <si>
    <t xml:space="preserve"> 13.2.3 </t>
  </si>
  <si>
    <t xml:space="preserve">TÊ,  EM   FERRO   GALVANIZADO,   CONEXÃO ROSQUEADA,  DN  25  (1"),  INSTALADO  EM REDE DE  ALIMENTAÇÃO  PARA  SPRINKLER  - FORNECIMENTO E INSTALAÇÃO. AF_10/2020     </t>
  </si>
  <si>
    <t xml:space="preserve"> 13.2.4 </t>
  </si>
  <si>
    <t>TÊ DE  REDUÇÃO,  EM  FERRO  GALVANIZADO, CONEXÃO ROSQUEADA, DN 2. 1/2"  x  1.1/4" - FORNECIMENTO E INSTALAÇÃO.  AF_10/2020</t>
  </si>
  <si>
    <t xml:space="preserve"> 13.2.5 </t>
  </si>
  <si>
    <t xml:space="preserve">TÊ   DE   REDUÇÃO   FERRO    GALVANIZADO d=1.1/4 x 1”     </t>
  </si>
  <si>
    <t xml:space="preserve"> 13.2.6 </t>
  </si>
  <si>
    <t xml:space="preserve">TE  DE  REDUCAO  DE  FERRO  GALVANIZADO, COM ROSCA BSP,  DE  2  1/2"  X  1  1/2". FORNECIMENTO E INSTALAÇÃO     </t>
  </si>
  <si>
    <t xml:space="preserve"> 13.2.7 </t>
  </si>
  <si>
    <t xml:space="preserve">Fornecimento e  assentamento  de  te  de redução de ferro galvanizado de  1  1/2" x 1"     </t>
  </si>
  <si>
    <t xml:space="preserve"> 13.2.8 </t>
  </si>
  <si>
    <t xml:space="preserve">LUVA DE REDUÇÃO, EM  FERRO  GALVANIZADO, 1  1/4"   X   1",   CONEXÃO   ROSQUEADA, INSTALADO EM REDE  DE  ALIMENTAÇÃO  PARA SPRINKLER - FORNECIMENTO  E  INSTALAÇÃO. AF_10/2020     </t>
  </si>
  <si>
    <t xml:space="preserve"> 13.2.9 </t>
  </si>
  <si>
    <t xml:space="preserve">LUVA DE REDUÇÃO, EM  FERRO  GALVANIZADO, 1 1/2"  X  1  1/4",  CONEXÃO  ROSQUEADA, INSTALADO EM REDE  DE  ALIMENTAÇÃO  PARA SPRINKLER - FORNECIMENTO  E  INSTALAÇÃO. AF_10/2020     </t>
  </si>
  <si>
    <t xml:space="preserve"> 13.2.10 </t>
  </si>
  <si>
    <t>Luva  redução  ferro  galvanizado  d=  2 1/2" x 1 ".  Fornecimento  e  instalação</t>
  </si>
  <si>
    <t xml:space="preserve"> 13.2.11 </t>
  </si>
  <si>
    <t xml:space="preserve">Luva  redução  ferro  galvanizado  d=  2 1/2"   x   1   1/4".   Fornecimento    e instalação.     </t>
  </si>
  <si>
    <t xml:space="preserve"> 13.2.12 </t>
  </si>
  <si>
    <t xml:space="preserve">LUVA DE REDUÇÃO, EM  FERRO  GALVANIZADO, 2 1/2"  X  1  1/2",  CONEXÃO  ROSQUEADA, INSTALADO EM REDE  DE  ALIMENTAÇÃO  PARA SPRINKLER - FORNECIMENTO  E  INSTALAÇÃO. AF_10/2020     </t>
  </si>
  <si>
    <t xml:space="preserve"> 13.2.13 </t>
  </si>
  <si>
    <t xml:space="preserve">LUVA DE REDUÇÃO, EM  FERRO  GALVANIZADO, 1"   X    1/2",    CONEXÃO    ROSQUEADA, INSTALADO EM REDE  DE  ALIMENTAÇÃO  PARA SPRINKLER - FORNECIMENTO  E  INSTALAÇÃO. AF_10/2020     </t>
  </si>
  <si>
    <t xml:space="preserve"> 13.2.14 </t>
  </si>
  <si>
    <t>COTOVELO  DE  AÇO   GALVANIZADO   1"   - FORNECIMENTO E INSTALAÇÃO</t>
  </si>
  <si>
    <t xml:space="preserve"> 13.2.15 </t>
  </si>
  <si>
    <t>COTOVELO DE AÇO GALVANIZADO 2.1/2"</t>
  </si>
  <si>
    <t xml:space="preserve"> 13.2.16 </t>
  </si>
  <si>
    <t xml:space="preserve">TUBO DE  AÇO  GALVANIZADO  COM  COSTURA, CLASSE MÉDIA, CONEXÃO ROSQUEADA,  DN  25 (1"), INSTALADO EM REDE  DE  ALIMENTAÇÃO PARA   SPRINKLER   -   FORNECIMENTO    E INSTALAÇÃO. AF_10/2020     </t>
  </si>
  <si>
    <t xml:space="preserve"> 13.2.17 </t>
  </si>
  <si>
    <t xml:space="preserve">TUBO DE  AÇO  GALVANIZADO  COM  COSTURA, CLASSE MÉDIA, CONEXÃO ROSQUEADA,  DN  32 (1   1/4"),   INSTALADO   EM   REDE   DE ALIMENTAÇÃO     PARA     SPRINKLER     - FORNECIMENTO E INSTALAÇÃO. AF_10/2020     </t>
  </si>
  <si>
    <t xml:space="preserve"> 13.2.18 </t>
  </si>
  <si>
    <t xml:space="preserve">TUBO DE  AÇO  GALVANIZADO  COM  COSTURA, CLASSE MÉDIA, CONEXÃO ROSQUEADA,  DN  40 (1   1/2"),   INSTALADO   EM   REDE   DE ALIMENTAÇÃO     PARA     SPRINKLER     - FORNECIMENTO E INSTALAÇÃO. AF_10/2020     </t>
  </si>
  <si>
    <t xml:space="preserve"> 13.2.19 </t>
  </si>
  <si>
    <t xml:space="preserve">TUBO DE  AÇO  GALVANIZADO  COM  COSTURA, CLASSE MÉDIA, CONEXÃO ROSQUEADA,  DN  65 (2   1/2"),   INSTALADO   EM   REDE   DE ALIMENTAÇÃO     PARA     SPRINKLER     - FORNECIMENTO E INSTALAÇÃO. AF_10/2020     </t>
  </si>
  <si>
    <t xml:space="preserve"> 13.2.20 </t>
  </si>
  <si>
    <t xml:space="preserve">FIXACAO  ATRAVES  DE  PINO  CRAVADO  COM PISTOLA  E  FITA  METALICA  PERFURADA,DE TUBULACOES    COM    DIAMETRO    INTERNO VARIAVEL DE 2"  A  6",FITA  DE  25MM  DE LARGURA E 0,50M DE COMPRIMENTO,INCLUSIV  E  SUPORTE  "U"  E REFORCO    DE     SUPORTE(SISTEMA     DE SUSPENSAO PESA DO,CARGA DE RUPTURA 225KG).UTILIZACAO:INSTALACOES ESPECIAIS     </t>
  </si>
  <si>
    <t xml:space="preserve"> 13.2.21 </t>
  </si>
  <si>
    <t>NIPLE,  EM  FERRO  GALVANIZADO,  CONEXÃO ROSQUEADA, DN  65  (2  1/2"),  INSTALADO EM REDE DE  ALIMENTAÇÃO  PARA  SPRINKLER - FORNECIMENTO E INSTALAÇÃO.  AF_10/2020</t>
  </si>
  <si>
    <t xml:space="preserve"> 13.2.22 </t>
  </si>
  <si>
    <t xml:space="preserve">NIPLE,  EM  FERRO  GALVANIZADO,  CONEXÃO ROSQUEADA,  DN  50  (2"),  INSTALADO  EM REDE DE  ALIMENTAÇÃO  PARA  SPRINKLER  - FORNECIMENTO E INSTALAÇÃO. AF_10/2020     </t>
  </si>
  <si>
    <t xml:space="preserve"> 13.2.23 </t>
  </si>
  <si>
    <t>NIPLE,  EM  FERRO  GALVANIZADO,  CONEXÃO ROSQUEADA, DN  40  (1  1/2"),  INSTALADO EM REDE DE  ALIMENTAÇÃO  PARA  SPRINKLER - FORNECIMENTO E INSTALAÇÃO.  AF_10/2020</t>
  </si>
  <si>
    <t xml:space="preserve"> 13.2.24 </t>
  </si>
  <si>
    <t>NIPLE,  EM  FERRO  GALVANIZADO,  CONEXÃO ROSQUEADA, DN  32  (1  1/4"),  INSTALADO EM REDE DE  ALIMENTAÇÃO  PARA  SPRINKLER - FORNECIMENTO E INSTALAÇÃO.  AF_10/2020</t>
  </si>
  <si>
    <t xml:space="preserve"> 13.2.25 </t>
  </si>
  <si>
    <t xml:space="preserve">NIPLE,  EM  FERRO  GALVANIZADO,  CONEXÃO ROSQUEADA,  DN  25  (1"),  INSTALADO  EM REDE DE  ALIMENTAÇÃO  PARA  SPRINKLER  - FORNECIMENTO E INSTALAÇÃO. AF_10/2020     </t>
  </si>
  <si>
    <t xml:space="preserve"> 13.2.26 </t>
  </si>
  <si>
    <t>Conjunto  moto-bomba  Schneider   modelo BPI-22  R,  potência   20cv,   trifásica 220/380V, recalque d=2 1/2", ou  similar</t>
  </si>
  <si>
    <t xml:space="preserve"> 13.3 </t>
  </si>
  <si>
    <t>ILUMINAÇÃO DE EMERGÊNCIA</t>
  </si>
  <si>
    <t xml:space="preserve"> 13.3.1 </t>
  </si>
  <si>
    <t>LUMINÁRIA DE EMERGÊNCIA, COM 30 LÂMPADAS LED DE 2 W, SEM REATOR - FORNECIMENTO E INSTALAÇÃO. AF_02/2020</t>
  </si>
  <si>
    <t xml:space="preserve"> 13.3.2 </t>
  </si>
  <si>
    <t xml:space="preserve"> 13.3.3 </t>
  </si>
  <si>
    <t>TOMADA ALTA DE EMBUTIR (1 MÓDULO), 2P+T 10 A, SEM SUPORTE E SEM PLACA - FORNECIMENTO E INSTALAÇÃO. AF_12/2015</t>
  </si>
  <si>
    <t xml:space="preserve"> 13.4 </t>
  </si>
  <si>
    <t>ALARME E DETECÇÃO</t>
  </si>
  <si>
    <t xml:space="preserve"> 13.4.1 </t>
  </si>
  <si>
    <t>TÊ, EM FERRO GALVANIZADO, CONEXÃO ROSQUEADA, DN 65 (2 1/2"), INSTALADO EM REDE DE ALIMENTAÇÃO PARA SPRINKLER - FORNECIMENTO E INSTALAÇÃO. AF_10/2020</t>
  </si>
  <si>
    <t xml:space="preserve"> 13.4.2 </t>
  </si>
  <si>
    <t>TÊ, EM FERRO GALVANIZADO, CONEXÃO ROSQUEADA, DN 40 (1 1/2"), INSTALADO EM REDE DE ALIMENTAÇÃO PARA SPRINKLER - FORNECIMENTO E INSTALAÇÃO. AF_10/2020</t>
  </si>
  <si>
    <t xml:space="preserve"> 13.4.3 </t>
  </si>
  <si>
    <t>TÊ, EM FERRO GALVANIZADO, CONEXÃO ROSQUEADA, DN 32 (1 1/4"), INSTALADO EM REDE DE ALIMENTAÇÃO PARA SPRINKLER - FORNECIMENTO E INSTALAÇÃO. AF_10/2020</t>
  </si>
  <si>
    <t xml:space="preserve"> 13.4.4 </t>
  </si>
  <si>
    <t>Fornecimento e assentamento de te de redução de ferro galvanizado de 2 1/2" x 1"</t>
  </si>
  <si>
    <t xml:space="preserve"> 13.4.5 </t>
  </si>
  <si>
    <t>Detector de fumaça óptico endereçável, modelo VRE-F, marca VERIN ou similar</t>
  </si>
  <si>
    <t xml:space="preserve"> 13.4.6 </t>
  </si>
  <si>
    <t xml:space="preserve"> 13.4.7 </t>
  </si>
  <si>
    <t>Detector de temperatura termovelocímetrico endereçável, modelo VRE-T, marca VERIN ou similar</t>
  </si>
  <si>
    <t xml:space="preserve"> 13.4.8 </t>
  </si>
  <si>
    <t>Eletroduto flexível em aço galvanizado, revestido externamente com PVC preto, diâm. externo de 50mm (1.1/2") tipo sealtubo</t>
  </si>
  <si>
    <t xml:space="preserve"> 13.4.9 </t>
  </si>
  <si>
    <t xml:space="preserve"> 13.4.10 </t>
  </si>
  <si>
    <t>Sirene aúdiovisual endereçavel, 120db, para alarme de incêndio</t>
  </si>
  <si>
    <t xml:space="preserve"> 13.4.11 </t>
  </si>
  <si>
    <t>Acionador manual (botoeira) tipo quebra-vidro, p/instal. incendio</t>
  </si>
  <si>
    <t xml:space="preserve"> 13.4.12 </t>
  </si>
  <si>
    <t>Cabo blindado para alarme e detecção de incêncio 3 x 1,5mm2</t>
  </si>
  <si>
    <t xml:space="preserve"> 13.4.13 </t>
  </si>
  <si>
    <t>Porta corta fogo, 0,90 x 2,10, de abrir, em chapa de aço galvanizado nº24, batente em chapa nº18, classe 90, isolante em manta cerâmica incombustível e=5cm, dobradiças tipo helicoidal em aço 1010/1020, e fechadura reversível sem chave</t>
  </si>
  <si>
    <t xml:space="preserve"> 13.4.14 </t>
  </si>
  <si>
    <t>Barra antipânico simples sem chave para uma porta ref. MH2585 ou similar</t>
  </si>
  <si>
    <t>Un</t>
  </si>
  <si>
    <t xml:space="preserve"> 14 </t>
  </si>
  <si>
    <t>INSTALAÇÕES E MATERIAIS DE SPDA (BLOCO A e B)</t>
  </si>
  <si>
    <t xml:space="preserve"> 14.1 </t>
  </si>
  <si>
    <t>Fornecimento e assentamento de barra chata de alumínio de 7/8" x 1/8"</t>
  </si>
  <si>
    <t xml:space="preserve"> 14.2 </t>
  </si>
  <si>
    <t>Grampo estampado tipo "x", em cobre, com 04 parafusos, para cabos de cobre nu 35mm² - tel- 853 (SPDA)</t>
  </si>
  <si>
    <t xml:space="preserve"> 14.3 </t>
  </si>
  <si>
    <t>Fornecimento e instalação de captor em barra chata de alumínio 300 mm</t>
  </si>
  <si>
    <t>UND</t>
  </si>
  <si>
    <t xml:space="preserve"> 14.4 </t>
  </si>
  <si>
    <t xml:space="preserve"> 14.5 </t>
  </si>
  <si>
    <t>Pára-raio tipo Franklin 350mm, latão cromado, para descida 1 cabos, c/suporte e conectores p/cabo terra,  inclusive mastro aço galv 3mx1.1/2" e 3mx2" e base e sinalizador duplo</t>
  </si>
  <si>
    <t xml:space="preserve"> 14.6 </t>
  </si>
  <si>
    <t>Laudo de Vistoria de SPDA e ART com medição de resistência Ôhmica do solo, medição de continuidade elétrica, exclusive deslocamento de equipe técnica - Rev 01</t>
  </si>
  <si>
    <t xml:space="preserve"> 14.7 </t>
  </si>
  <si>
    <t>CORDOALHA DE COBRE NU 50 MM², ENTERRADA, SEM ISOLADOR - FORNECIMENTO E INSTALAÇÃO. AF_12/2017</t>
  </si>
  <si>
    <t xml:space="preserve"> 14.8 </t>
  </si>
  <si>
    <t>CORDOALHA DE COBRE NU 35 MM², NÃO ENTERRADA, COM ISOLADOR - FORNECIMENTO E INSTALAÇÃO. AF_12/2017</t>
  </si>
  <si>
    <t xml:space="preserve"> 14.9 </t>
  </si>
  <si>
    <t>Eletroduto de pvc rígido roscável, diâm = 32mm (1")</t>
  </si>
  <si>
    <t xml:space="preserve"> 14.10 </t>
  </si>
  <si>
    <t>HASTE DE ATERRAMENTO 5/8  PARA SPDA - FORNECIMENTO E INSTALAÇÃO. AF_12/2017</t>
  </si>
  <si>
    <t xml:space="preserve"> 14.11 </t>
  </si>
  <si>
    <t>Caixa de concreto pre moldado para aterramento, com tampa, 40 x 40 x 40, e = 5cm</t>
  </si>
  <si>
    <t xml:space="preserve"> 14.12 </t>
  </si>
  <si>
    <t>ESCAVAÇÃO MANUAL DE VALA COM PROFUNDIDADE MENOR OU IGUAL A 1,30 M. AF_02/2021</t>
  </si>
  <si>
    <t xml:space="preserve"> 14.13 </t>
  </si>
  <si>
    <t>REATERRO MANUAL APILOADO COM SOQUETE. AF_10/2017</t>
  </si>
  <si>
    <t xml:space="preserve"> 14.14 </t>
  </si>
  <si>
    <t>FIXAÇÃO DE TUBOS VERTICAIS DE PPR DIÂMETROS MENORES OU IGUAIS A 40 MM COM ABRAÇADEIRA METÁLICA RÍGIDA TIPO D 1/2", FIXADA EM PERFILADO EM ALVENARIA. AF_05/2015</t>
  </si>
  <si>
    <t xml:space="preserve"> 14.15 </t>
  </si>
  <si>
    <t>Parafuso auto-atarraxante em aço inox - 4,2 x 32mm - fornecimento e colocação</t>
  </si>
  <si>
    <t xml:space="preserve"> 14.16 </t>
  </si>
  <si>
    <t>Bucha de nylon nº06, ref:TEL-5306 - SPDA (fornecimento)</t>
  </si>
  <si>
    <t xml:space="preserve"> 14.17 </t>
  </si>
  <si>
    <t>Porca sextavada zincada 1/4" (fornecimento e colocação)</t>
  </si>
  <si>
    <t xml:space="preserve"> 14.18 </t>
  </si>
  <si>
    <t>Parafuso cabeça chata em alumínio 1/4" x 7/8" - fornecimento e colocação</t>
  </si>
  <si>
    <t xml:space="preserve"> 14.19 </t>
  </si>
  <si>
    <t>Caixa inspeção em poliamida 150x110x70mm, bocal 1" (DN 32mm), ref: TEL-541 (SPDA)</t>
  </si>
  <si>
    <t xml:space="preserve"> 14.20 </t>
  </si>
  <si>
    <t>Caixa de equipotencialização em aço 200x200x90mm, para embutir com tampa, com 9 terminais, ref:TEL-901 ou similar (SPDA)</t>
  </si>
  <si>
    <t xml:space="preserve"> 14.21 </t>
  </si>
  <si>
    <t xml:space="preserve"> 14.22 </t>
  </si>
  <si>
    <t>EXECUÇÃO DE SOLDA EXOTÉRMICA GY</t>
  </si>
  <si>
    <t xml:space="preserve"> 14.23 </t>
  </si>
  <si>
    <t xml:space="preserve"> 14.24 </t>
  </si>
  <si>
    <t xml:space="preserve"> 14.25 </t>
  </si>
  <si>
    <t xml:space="preserve"> 14.26 </t>
  </si>
  <si>
    <t>RECOMPOSIÇÃO DE PAVIMENTO EM PISO INTERTRAVADO, COM REAPROVEITAMENTO DOS BLOCOS INTERTRAVADOS, PARA FECHAMENTO DE VALAS - INCLUSO RETIRADA E COLOCAÇÃO DO MATERIAL. AF_12/2020</t>
  </si>
  <si>
    <t xml:space="preserve"> 14.27 </t>
  </si>
  <si>
    <t xml:space="preserve"> 14.28 </t>
  </si>
  <si>
    <t>EXECUÇÃO DE PAVIMENTO EM PISO INTERTRAVADO, COM BLOCO SEXTAVADO DE 25 X 25 CM, ESPESSURA 10 CM. AF_10/2022</t>
  </si>
  <si>
    <t xml:space="preserve"> 14.29 </t>
  </si>
  <si>
    <t xml:space="preserve"> 14.30 </t>
  </si>
  <si>
    <t>PISO CIMENTADO, TRAÇO 1:3 (CIMENTO E AREIA), ACABAMENTO LISO, ESPESSURA 3,0 CM, PREPARO MECÂNICO DA ARGAMASSA. AF_09/2020</t>
  </si>
  <si>
    <t xml:space="preserve"> 14.31 </t>
  </si>
  <si>
    <t>RETIRADA DE GRAMA EM PLACAS</t>
  </si>
  <si>
    <t xml:space="preserve"> 14.32 </t>
  </si>
  <si>
    <t>Plantio de grama esmeralda em placas, sem fornecimento</t>
  </si>
  <si>
    <t xml:space="preserve"> 14.33 </t>
  </si>
  <si>
    <t>Grama esmeralda em placas, fornecimento e plantio</t>
  </si>
  <si>
    <t xml:space="preserve"> 14.34 </t>
  </si>
  <si>
    <t>REMOÇÃO E RECOLOCAÇÃO DE PLACA  ACM – FACHADA</t>
  </si>
  <si>
    <t xml:space="preserve"> 14.35 </t>
  </si>
  <si>
    <t>ANDAIME SUSPENSO ELETRICO PLATF.3M.+ CABOS ICAMENTO/ELETRICO</t>
  </si>
  <si>
    <t xml:space="preserve"> 14.36 </t>
  </si>
  <si>
    <t>MEDIÇÃO DE RESISTÊNCIA DE ATERRAMENTO DO SPDA COM EMISSÃO DE ART</t>
  </si>
  <si>
    <t xml:space="preserve"> 15 </t>
  </si>
  <si>
    <t>LOUÇAS E METAIS (BLOCO B)</t>
  </si>
  <si>
    <t xml:space="preserve"> 15.1 </t>
  </si>
  <si>
    <t>LOUÇAS</t>
  </si>
  <si>
    <t xml:space="preserve"> 15.1.1 </t>
  </si>
  <si>
    <t>Mictório de louça com sifão integrado (deca ref m712 ou similar com válvula fech. autom.ref. 2572 decamatic eco ou similar</t>
  </si>
  <si>
    <t xml:space="preserve"> 15.1.2 </t>
  </si>
  <si>
    <t>Vaso sanitário com caixa de descarga acoplada (ref.: CD.21F.17), linha quadra, P.210.17, DECA ou similar, inclusive assento</t>
  </si>
  <si>
    <t xml:space="preserve"> 15.1.3 </t>
  </si>
  <si>
    <t>Vaso sanitario c/caixa de descarga acoplada, linha carrara CP626, DECA ou similar, inclusive assento DECA AP61 ou similar, conjunto de fixação DECA SP13 ou similar, anel de vedação e engate plástico</t>
  </si>
  <si>
    <t xml:space="preserve"> 15.1.4 </t>
  </si>
  <si>
    <t>SABONETEIRA PLASTICA TIPO DISPENSER PARA SABONETE LIQUIDO COM RESERVATORIO 800 A 1500 ML, INCLUSO FIXAÇÃO. AF_01/2020</t>
  </si>
  <si>
    <t xml:space="preserve"> 15.1.5 </t>
  </si>
  <si>
    <t>Porta papel toalha para papel interfolha 2 ou 3 dobras, injetado com a frente em plástico ABS branco, com visor frontal para controle de substituição do papel interfolha e fundo em Plástico ABS cinza.</t>
  </si>
  <si>
    <t xml:space="preserve"> 15.1.6 </t>
  </si>
  <si>
    <t>CUBA SEMI ENCAIXE BRANCO L830.17 DECA COM VALVULA E RABICHO</t>
  </si>
  <si>
    <t xml:space="preserve"> 15.1.7 </t>
  </si>
  <si>
    <t>LAVATÓRIO LOUÇA BRANCA SUSPENSO, 29,5 X 39CM OU EQUIVALENTE, PADRÃO POPULAR - FORNECIMENTO E INSTALAÇÃO. AF_01/2020</t>
  </si>
  <si>
    <t xml:space="preserve"> 15.1.8 </t>
  </si>
  <si>
    <t>Bancada em granito cinza andorinha, e=2cm</t>
  </si>
  <si>
    <t xml:space="preserve"> 15.1.9 </t>
  </si>
  <si>
    <t>Rodopia em granito cinza andorinha, h = 7 cm, e=2cm, aplicado com argamassa industrializada ac-i, com acabamento aboleado</t>
  </si>
  <si>
    <t xml:space="preserve"> 15.2 </t>
  </si>
  <si>
    <t>METAIS</t>
  </si>
  <si>
    <t xml:space="preserve"> 15.2.1 </t>
  </si>
  <si>
    <t>Papeleira em aço inox, DECA 2020 C40 ou similar</t>
  </si>
  <si>
    <t xml:space="preserve"> 15.2.2 </t>
  </si>
  <si>
    <t>Torneira de mesa com fechamento automático, linha Link, DECA, ref. 1172 C ou similar</t>
  </si>
  <si>
    <t xml:space="preserve"> 15.2.3 </t>
  </si>
  <si>
    <t>BARRA DE APOIO RETA, EM ACO INOX POLIDO, COMPRIMENTO 80 CM,  FIXADA NA PAREDE - FORNECIMENTO E INSTALAÇÃO. AF_01/2020</t>
  </si>
  <si>
    <t xml:space="preserve"> 15.2.4 </t>
  </si>
  <si>
    <t>BARRA DE APOIO RETA, EM ACO INOX POLIDO, COMPRIMENTO 70 CM,  FIXADA NA PAREDE - FORNECIMENTO E INSTALAÇÃO. AF_01/2020</t>
  </si>
  <si>
    <t xml:space="preserve"> 15.2.5 </t>
  </si>
  <si>
    <t>KIT BARRA DE APOIO LATERAL P/ LAVATORIO CENTRALIZADO 40CM</t>
  </si>
  <si>
    <t xml:space="preserve"> 15.2.6 </t>
  </si>
  <si>
    <t>ESPELHO CRISTAL, ESPESSURA 4MM, COM PARAFUSOS DE FIXACAO, SEM MOLDURA</t>
  </si>
  <si>
    <t xml:space="preserve"> 15.2.7 </t>
  </si>
  <si>
    <t>Corrimão em aço inox ø=1 1/2", duplo, h=90cm</t>
  </si>
  <si>
    <t xml:space="preserve"> 15.2.8 </t>
  </si>
  <si>
    <t>Secador de mão eletrônico 110/220v - Rev 02</t>
  </si>
  <si>
    <t xml:space="preserve"> 15.2.9 </t>
  </si>
  <si>
    <t>Guarda-corpo h = 1,10m e Corrimão em Aço Inox, barras superiores alt=0,92m e 0,70m e barra inferior, diam= 1.1/2" r, barras verticais d=3/4" a cada 0,11m, curvas de aço inox. - Escada</t>
  </si>
  <si>
    <t xml:space="preserve"> 16 </t>
  </si>
  <si>
    <t>ESQUADRIAS (BLOCO B)</t>
  </si>
  <si>
    <t xml:space="preserve"> 16.1 </t>
  </si>
  <si>
    <t>ESQUADRIAS DE MADEIRA</t>
  </si>
  <si>
    <t xml:space="preserve"> 16.1.1 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</si>
  <si>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</si>
  <si>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 xml:space="preserve"> 16.1.2 </t>
  </si>
  <si>
    <t>APLICAÇÃO MASSA ACRÍLICA PARA MADEIRA, PARA PINTURA COM TINTA DE ACABAMENTO (PIGMENTADA). AF_01/2021</t>
  </si>
  <si>
    <t xml:space="preserve"> 16.1.3 </t>
  </si>
  <si>
    <t>PINTURA COM SELADOR EM MADEIRA</t>
  </si>
  <si>
    <t xml:space="preserve"> 16.1.4 </t>
  </si>
  <si>
    <t>PINTURA ESMALTE BRILHANTE PARA MADEIRA, DUAS DEMAOS, SOBRE FUNDO NIVELADOR BRANCO</t>
  </si>
  <si>
    <t xml:space="preserve"> 16.1.5 </t>
  </si>
  <si>
    <t>Porta em madeira compensada (canela), lisa, semi-ôca, 0.90 x 2.10 m, para sanitário de deficiente físico (inclusive batente, ferragens, fechadura, suporte e chapa de alumínio e=1mm) - Rev 03</t>
  </si>
  <si>
    <t xml:space="preserve"> 16.2 </t>
  </si>
  <si>
    <t>ESQUADRIAS METÁLICAS</t>
  </si>
  <si>
    <t xml:space="preserve"> 16.2.1 </t>
  </si>
  <si>
    <t>PORTA DE ALUMÍNIO DE ABRIR COM LAMBRI, COM GUARNIÇÃO, FIXAÇÃO COM PARAFUSOS - FORNECIMENTO E INSTALAÇÃO. AF_12/2019</t>
  </si>
  <si>
    <t xml:space="preserve"> 16.2.2 </t>
  </si>
  <si>
    <t>Ferrolho ou targeta de fio redondo ( aliança ou similar ) ref.81098  63mm (2 1/2")</t>
  </si>
  <si>
    <t xml:space="preserve"> 17 </t>
  </si>
  <si>
    <t>ELEVADORES (BLOCO B)</t>
  </si>
  <si>
    <t xml:space="preserve"> 17.1 </t>
  </si>
  <si>
    <t>INSTALAÇÕES ELÉTRICAS ELEVADORES</t>
  </si>
  <si>
    <t xml:space="preserve"> 17.1.1 </t>
  </si>
  <si>
    <t>Cabo de cobre isolado em EPR flexível unipolar 185mm² - 0,6Kv/1Kv/90°</t>
  </si>
  <si>
    <t xml:space="preserve"> 17.1.2 </t>
  </si>
  <si>
    <t>Cabo de cobre isolado em EPR flexível unipolar  95mm² - 0,6Kv/1Kv/90°</t>
  </si>
  <si>
    <t xml:space="preserve"> 17.1.3 </t>
  </si>
  <si>
    <t>Cabo de cobre isolado em EPR flexível unipolar 120mm² - 0,6Kv/1Kv/90°</t>
  </si>
  <si>
    <t xml:space="preserve"> 17.1.4 </t>
  </si>
  <si>
    <t>Cabo de cobre isolado em EPR flexível unipolar  70mm²  - 0,6Kv/1Kv/90°</t>
  </si>
  <si>
    <t xml:space="preserve"> 17.1.5 </t>
  </si>
  <si>
    <t>Cabo de cobre isolado em EPR flexível unipolar  16mm²  - 0,6Kv/1Kv/90°</t>
  </si>
  <si>
    <t xml:space="preserve"> 17.1.6 </t>
  </si>
  <si>
    <t xml:space="preserve"> 17.1.7 </t>
  </si>
  <si>
    <t xml:space="preserve"> 17.1.8 </t>
  </si>
  <si>
    <t>CABO DE COBRE FLEXÍVEL ISOLADO, 6 MM², ANTI-CHAMA 450/750 V, PARA CIRCUITOS TERMINAIS - FORNECIMENTO E INSTALAÇÃO. AF_12/2015</t>
  </si>
  <si>
    <t xml:space="preserve"> 17.1.9 </t>
  </si>
  <si>
    <t>Eletroduto de pvc rígido roscável, diâm = 40mm (1 1/4")</t>
  </si>
  <si>
    <t xml:space="preserve"> 17.1.10 </t>
  </si>
  <si>
    <t xml:space="preserve"> 17.1.11 </t>
  </si>
  <si>
    <t>*Caixa de passagem cp1-060 (40x40x60cm)</t>
  </si>
  <si>
    <t xml:space="preserve"> 17.1.12 </t>
  </si>
  <si>
    <t>QUADRO DE DISTRIBUIÇÃO DE ENERGIA EM PVC, DE EMBUTIR, SEM BARRAMENTO, PARA 6 DISJUNTORES - FORNECIMENTO E INSTALAÇÃO. AF_10/2020</t>
  </si>
  <si>
    <t xml:space="preserve"> 17.1.13 </t>
  </si>
  <si>
    <t>QUADRO DE DISTRIBUIÇÃO DE ENERGIA EM CHAPA DE AÇO GALVANIZADO, DE EMBUTIR, COM BARRAMENTO TRIFÁSICO, PARA 18 DISJUNTORES DIN 100A - FORNECIMENTO E INSTALAÇÃO. AF_10/2020</t>
  </si>
  <si>
    <t xml:space="preserve"> 17.1.14 </t>
  </si>
  <si>
    <t>TOMADA DE EMBUTIR 2P+T 20A/250V C/ PLACA - FORNECIMENTO E INSTALACAO</t>
  </si>
  <si>
    <t xml:space="preserve"> 17.1.15 </t>
  </si>
  <si>
    <t>INTERRUPTOR SIMPLES (1 MÓDULO), 10A/250V, INCLUINDO SUPORTE E PLACA - FORNECIMENTO E INSTALAÇÃO. AF_12/2015</t>
  </si>
  <si>
    <t xml:space="preserve"> 17.1.16 </t>
  </si>
  <si>
    <t>Disjuntor termomagnetico tripolar  70 A, padrão DIN (Europeu - linha branca), curva C, 5KA</t>
  </si>
  <si>
    <t xml:space="preserve"> 17.1.17 </t>
  </si>
  <si>
    <t>Disjuntor termomagnetico tripolar  40 A, padrão DIN (Europeu - linha branca), curva C, 5KA</t>
  </si>
  <si>
    <t xml:space="preserve"> 18 </t>
  </si>
  <si>
    <t>ORÇAMENTO BLOCO A, PARA UM PAVIMENTO, COBERTURA E ACABAMENTOS INTERNOS</t>
  </si>
  <si>
    <t xml:space="preserve"> 18.1 </t>
  </si>
  <si>
    <t>DEMOLIÇÃO E RETIRADA (BLOCO A)</t>
  </si>
  <si>
    <t xml:space="preserve"> 18.1.1 </t>
  </si>
  <si>
    <t>REMOÇÃO DE TELHAS, DE FIBROCIMENTO, METÁLICA E CERÂMICA, DE FORMA MANUAL, SEM REAPROVEITAMENTO. AF_12/2017</t>
  </si>
  <si>
    <t xml:space="preserve"> 18.1.2 </t>
  </si>
  <si>
    <t xml:space="preserve"> 18.1.3 </t>
  </si>
  <si>
    <t xml:space="preserve"> 18.2 </t>
  </si>
  <si>
    <t>LOCAÇÃO DE MÁQUINAS E EQUIPAMENTOS (BLOCO A)</t>
  </si>
  <si>
    <t xml:space="preserve"> 18.2.1 </t>
  </si>
  <si>
    <t>BETONEIRA CAPACIDADE NOMINAL DE 400 L, CAPACIDADE DE MISTURA 280 L, MOTOR ELÉTRICO TRIFÁSICO POTÊNCIA DE 2 CV, SEM CARREGADOR - CHI DIURNO. AF_10/2014</t>
  </si>
  <si>
    <t xml:space="preserve"> 18.2.2 </t>
  </si>
  <si>
    <t>BETONEIRA CAPACIDADE NOMINAL DE 400 L, CAPACIDADE DE MISTURA 280 L, MOTOR ELÉTRICO TRIFÁSICO POTÊNCIA DE 2 CV, SEM CARREGADOR - CHP DIURNO. AF_10/2014</t>
  </si>
  <si>
    <t xml:space="preserve"> 18.2.3 </t>
  </si>
  <si>
    <t xml:space="preserve"> 18.2.4 </t>
  </si>
  <si>
    <t xml:space="preserve"> 18.2.5 </t>
  </si>
  <si>
    <t>MONTAGEM E DESMONTAGEM DE ANDAIME MODULAR FACHADEIRO, COM PISO METÁLICO, PARA EDIFICAÇÕES COM MÚLTIPLOS PAVIMENTOS (EXCLUSIVE ANDAIME E LIMPEZA). AF_11/2017</t>
  </si>
  <si>
    <t xml:space="preserve"> 18.2.6 </t>
  </si>
  <si>
    <t xml:space="preserve"> 18.2.7 </t>
  </si>
  <si>
    <t>LOCACAO DE ANDAIME METALICO TIPO FACHADEIRO, PECAS COM APROXIMADAMENTE 1,20 M DE LARGURA E 2,0 M DE ALTURA, INCLUINDO DIAGONAIS EM X, BARRAS DE LIGACAO, SAPATAS E DEMAIS ITENS NECESSARIOS A MONTAGEM (NAO INCLUI INSTALACAO)</t>
  </si>
  <si>
    <t>M2XMES</t>
  </si>
  <si>
    <t xml:space="preserve"> 18.3 </t>
  </si>
  <si>
    <t>FORMAS E ESCORAMENTOS (BLOCO A)</t>
  </si>
  <si>
    <t xml:space="preserve"> 18.3.1 </t>
  </si>
  <si>
    <t>FORNECIMENTO, MONTAGEM E DESMONTAGEM DE SISTEMA DE ESCORAMENTO/CIMBRAMENTO, INCLUSO CUBETAS (80X80X30) E MEIAS CUBETAS (80X40X30), REF.: ATEX OU SIMILAR; LONGARINAS PARA ESCORAMENTO HORIZONTAL</t>
  </si>
  <si>
    <t>loc/mês</t>
  </si>
  <si>
    <t xml:space="preserve"> 18.3.2 </t>
  </si>
  <si>
    <t>Escoramento metálico para laje nervurada tipo Palestub, inclusive montagem e desmontagem</t>
  </si>
  <si>
    <t xml:space="preserve"> 18.3.3 </t>
  </si>
  <si>
    <t>Forma plana para pilares, em compensado plastificado de 14mm, 03 usos, inclusive escoramento</t>
  </si>
  <si>
    <t xml:space="preserve"> 18.3.4 </t>
  </si>
  <si>
    <t>Desforma</t>
  </si>
  <si>
    <t xml:space="preserve"> 18.3.5 </t>
  </si>
  <si>
    <t>Forma plana para vigas, em compensado plastificado de 14mm, 01 uso, inclusive escoramento</t>
  </si>
  <si>
    <t xml:space="preserve"> 18.3.6 </t>
  </si>
  <si>
    <t xml:space="preserve"> 18.3.7 </t>
  </si>
  <si>
    <t>Forma plana para lajes, em compensado plastificado de 14mm, 01 uso, inclusive escoramento</t>
  </si>
  <si>
    <t xml:space="preserve"> 18.3.8 </t>
  </si>
  <si>
    <t xml:space="preserve"> 18.3.9 </t>
  </si>
  <si>
    <t>MONTAGEM E DESMONTAGEM DE FÔRMA PARA ESCADAS, COM 2 LANCES EM "U" E LAJE PLANA, EM CHAPA DE MADEIRA COMPENSADA RESINADA, 2 UTILIZAÇÕES. AF_11/2020</t>
  </si>
  <si>
    <t xml:space="preserve"> 18.4 </t>
  </si>
  <si>
    <t>ARMADURAS (BLOCO A)</t>
  </si>
  <si>
    <t xml:space="preserve"> 18.4.1 </t>
  </si>
  <si>
    <t>PILARES (BLOCO A)</t>
  </si>
  <si>
    <t xml:space="preserve"> 18.4.1.1 </t>
  </si>
  <si>
    <t>ARMAÇÃO DE PILAR OU VIGA DE ESTRUTURA CONVENCIONAL DE CONCRETO ARMADO UTILIZANDO AÇO CA-60 DE 5,0 MM - MONTAGEM. AF_06/2022</t>
  </si>
  <si>
    <t>KG</t>
  </si>
  <si>
    <t xml:space="preserve"> 18.4.1.2 </t>
  </si>
  <si>
    <t>ARMAÇÃO DE PILAR OU VIGA DE ESTRUTURA CONVENCIONAL DE CONCRETO ARMADO UTILIZANDO AÇO CA-50 DE 6,3 MM - MONTAGEM. AF_06/2022</t>
  </si>
  <si>
    <t xml:space="preserve"> 18.4.1.3 </t>
  </si>
  <si>
    <t>ARMAÇÃO DE PILAR OU VIGA DE ESTRUTURA CONVENCIONAL DE CONCRETO ARMADO UTILIZANDO AÇO CA-50 DE 12,5 MM - MONTAGEM. AF_06/2022</t>
  </si>
  <si>
    <t xml:space="preserve"> 18.4.1.4 </t>
  </si>
  <si>
    <t>ARMAÇÃO DE PILAR OU VIGA DE ESTRUTURA CONVENCIONAL DE CONCRETO ARMADO UTILIZANDO AÇO CA-50 DE 16,0 MM - MONTAGEM. AF_06/2022</t>
  </si>
  <si>
    <t xml:space="preserve"> 18.4.1.5 </t>
  </si>
  <si>
    <t>ARMAÇÃO DE PILAR OU VIGA DE ESTRUTURA CONVENCIONAL DE CONCRETO ARMADO UTILIZANDO AÇO CA-50 DE 20,0 MM - MONTAGEM. AF_06/2022</t>
  </si>
  <si>
    <t xml:space="preserve"> 18.4.1.6 </t>
  </si>
  <si>
    <t>ARMAÇÃO DE PILAR OU VIGA DE ESTRUTURA CONVENCIONAL DE CONCRETO ARMADO UTILIZANDO AÇO CA-50 DE 25,0 MM - MONTAGEM. AF_06/2022</t>
  </si>
  <si>
    <t xml:space="preserve"> 18.4.1.7 </t>
  </si>
  <si>
    <t>FORNECIMENTO E INSTALAÇÃO DE ESPACADOR/SEPARADOR /CENTRALIZADOR DE BARRA DE ACO, PLASTICO, (CHUMBADOR TIPO CARAMBOLA - CB), DIAMETRO INTERNO ENTRE 25 A 32 MM</t>
  </si>
  <si>
    <t xml:space="preserve"> 18.4.2 </t>
  </si>
  <si>
    <t>VIGAS (BLOCO A)</t>
  </si>
  <si>
    <t xml:space="preserve"> 18.4.2.1 </t>
  </si>
  <si>
    <t xml:space="preserve"> 18.4.2.2 </t>
  </si>
  <si>
    <t xml:space="preserve"> 18.4.2.3 </t>
  </si>
  <si>
    <t>ARMAÇÃO DE PILAR OU VIGA DE ESTRUTURA CONVENCIONAL DE CONCRETO ARMADO UTILIZANDO AÇO CA-50 DE 8,0 MM - MONTAGEM. AF_06/2022</t>
  </si>
  <si>
    <t xml:space="preserve"> 18.4.2.4 </t>
  </si>
  <si>
    <t>ARMAÇÃO DE PILAR OU VIGA DE ESTRUTURA CONVENCIONAL DE CONCRETO ARMADO UTILIZANDO AÇO CA-50 DE 10,0 MM - MONTAGEM. AF_06/2022</t>
  </si>
  <si>
    <t xml:space="preserve"> 18.4.2.5 </t>
  </si>
  <si>
    <t xml:space="preserve"> 18.4.2.6 </t>
  </si>
  <si>
    <t xml:space="preserve"> 18.4.2.7 </t>
  </si>
  <si>
    <t xml:space="preserve"> 18.4.2.8 </t>
  </si>
  <si>
    <t>FORNECIMENTO E INSTALAÇÃO DE ESPACADOR / DISTANCIADOR TIPO PINO EM PLASTICO, PARA VERGALHAO ATE 10 MM, PARA APOIO DE ARMADURA</t>
  </si>
  <si>
    <t xml:space="preserve"> 18.4.2.9 </t>
  </si>
  <si>
    <t>FORNECIMENTO E INSTALAÇÃO DE ESPACADORESPAÇADOR/DISTANCIADOR (MATERIAL: PLÁSTICO| COBRIMENTO: 30MM|TIPO: CIRCULAR ENTADA LATERAL| BITOLA AÇO: MAIOR 12,5MM)</t>
  </si>
  <si>
    <t xml:space="preserve"> 18.4.3 </t>
  </si>
  <si>
    <t>LAJES (BLOCO A)</t>
  </si>
  <si>
    <t xml:space="preserve"> 18.4.3.1 </t>
  </si>
  <si>
    <t>ARMAÇÃO DE LAJE DE ESTRUTURA CONVENCIONAL DE CONCRETO ARMADO UTILIZANDO AÇO CA-50 DE 6,3 MM - MONTAGEM. AF_06/2022</t>
  </si>
  <si>
    <t xml:space="preserve"> 18.4.3.2 </t>
  </si>
  <si>
    <t>ARMAÇÃO DE LAJE DE ESTRUTURA CONVENCIONAL DE CONCRETO ARMADO UTILIZANDO AÇO CA-50 DE 8,0 MM - MONTAGEM. AF_06/2022</t>
  </si>
  <si>
    <t xml:space="preserve"> 18.4.3.3 </t>
  </si>
  <si>
    <t>ARMAÇÃO DE LAJE DE ESTRUTURA CONVENCIONAL DE CONCRETO ARMADO UTILIZANDO AÇO CA-50 DE 10,0 MM - MONTAGEM. AF_06/2022</t>
  </si>
  <si>
    <t xml:space="preserve"> 18.4.3.4 </t>
  </si>
  <si>
    <t>ARMAÇÃO DE LAJE DE ESTRUTURA CONVENCIONAL DE CONCRETO ARMADO UTILIZANDO AÇO CA-50 DE 12,5 MM - MONTAGEM. AF_06/2022</t>
  </si>
  <si>
    <t xml:space="preserve"> 18.4.3.5 </t>
  </si>
  <si>
    <t>ARMAÇÃO DE LAJE DE ESTRUTURA CONVENCIONAL DE CONCRETO ARMADO UTILIZANDO AÇO CA-50 DE 16,0 MM - MONTAGEM. AF_06/2022</t>
  </si>
  <si>
    <t xml:space="preserve"> 18.4.3.6 </t>
  </si>
  <si>
    <t>ARMAÇÃO DE LAJE DE ESTRUTURA CONVENCIONAL DE CONCRETO ARMADO UTILIZANDO AÇO CA-50 DE 20,0 MM - MONTAGEM. AF_06/2022</t>
  </si>
  <si>
    <t xml:space="preserve"> 18.4.3.7 </t>
  </si>
  <si>
    <t>Fornecimento e instalação de tela aço soldada nervurada CA-60, Q-138, malha 10x10cm, ferro 4.2 mm (2,20 kg/m2), painel 2,45x6,0m, Telcon ou similar</t>
  </si>
  <si>
    <t xml:space="preserve"> 18.4.3.8 </t>
  </si>
  <si>
    <t xml:space="preserve"> 18.4.4 </t>
  </si>
  <si>
    <t>ESCADAS (BLOCO A)</t>
  </si>
  <si>
    <t xml:space="preserve"> 18.4.4.1 </t>
  </si>
  <si>
    <t>ARMAÇÃO DE ESCADA, DE UMA ESTRUTURA CONVENCIONAL DE CONCRETO ARMADO UTILIZANDO AÇO CA-50 DE 8,0 MM - MONTAGEM. AF_11/2020</t>
  </si>
  <si>
    <t xml:space="preserve"> 18.4.4.2 </t>
  </si>
  <si>
    <t>ARMAÇÃO DE ESCADA, DE UMA ESTRUTURA CONVENCIONAL DE CONCRETO ARMADO UTILIZANDO AÇO CA-50 DE 10,0 MM - MONTAGEM. AF_11/2020</t>
  </si>
  <si>
    <t xml:space="preserve"> 18.5 </t>
  </si>
  <si>
    <t>CONCRETAGENS (BLOCO A)</t>
  </si>
  <si>
    <t xml:space="preserve"> 18.5.1 </t>
  </si>
  <si>
    <t xml:space="preserve"> 18.5.1.1 </t>
  </si>
  <si>
    <t>CONCRETO USINADO fck=30,0MPa BOMBEADO PARA PILARES</t>
  </si>
  <si>
    <t xml:space="preserve"> 18.5.2 </t>
  </si>
  <si>
    <t xml:space="preserve"> 18.5.2.1 </t>
  </si>
  <si>
    <t>CONCRETAGEM DE VIGAS E LAJES, FCK=20 MPA, PARA LAJES MACIÇAS OU NERVURADAS COM USO DE BOMBA EM EDIFICAÇÃO COM ÁREA MÉDIA DE LAJES MAIOR QUE 20 M² - LANÇAMENTO, ADENSAMENTO E ACABAMENTO. AF_12/2015</t>
  </si>
  <si>
    <t xml:space="preserve"> 18.5.3 </t>
  </si>
  <si>
    <t>LAJES</t>
  </si>
  <si>
    <t xml:space="preserve"> 18.5.3.1 </t>
  </si>
  <si>
    <t xml:space="preserve"> 18.5.3.3 </t>
  </si>
  <si>
    <t>JUNTA DE DILATACAO COM ISOPOR 10 MM</t>
  </si>
  <si>
    <t xml:space="preserve"> 18.5.3.4 </t>
  </si>
  <si>
    <t>APLICAÇÃO DE SELANTE, MASTIQUE ELÁSTICO, EM JUNTA DE DILAÇÃO, DIMENSÃO 20X10 MM, FATOR DE FORMA 1:2, EXCLUSIVE DELIMITADOR DE PROFUNDIDADE</t>
  </si>
  <si>
    <t xml:space="preserve"> 18.5.4 </t>
  </si>
  <si>
    <t>ESCADAS</t>
  </si>
  <si>
    <t xml:space="preserve"> 18.5.4.1 </t>
  </si>
  <si>
    <t>CONCRETO USINADO 30MPa BOMBEADO PARA ESCADAS</t>
  </si>
  <si>
    <t xml:space="preserve"> 18.6 </t>
  </si>
  <si>
    <t>COBERTURA (BLOCO A)</t>
  </si>
  <si>
    <t xml:space="preserve"> 18.6.1 </t>
  </si>
  <si>
    <t>ALVENARIA DE VEDAÇÃO DE BLOCOS CERÂMICOS FURADOS NA HORIZONTAL DE 9X19X29 CM (ESPESSURA 9 CM) E ARGAMASSA DE ASSENTAMENTO COM PREPARO EM BETONEIRA. AF_12/2021</t>
  </si>
  <si>
    <t xml:space="preserve"> 18.6.2 </t>
  </si>
  <si>
    <t xml:space="preserve"> 18.6.3 </t>
  </si>
  <si>
    <t xml:space="preserve"> 18.6.4 </t>
  </si>
  <si>
    <t xml:space="preserve"> 18.6.5 </t>
  </si>
  <si>
    <t>COBERTURA C/ TELHA DE FIBROCIMENTO ONDULADAS C/ e=8mm, C/ MADEIRAMENTO, INCL.ELEMENTOS P/ FIXACAO E VEDACAO</t>
  </si>
  <si>
    <t xml:space="preserve"> 18.6.6 </t>
  </si>
  <si>
    <t xml:space="preserve"> 18.6.7 </t>
  </si>
  <si>
    <t xml:space="preserve"> 18.6.8 </t>
  </si>
  <si>
    <t xml:space="preserve"> 18.6.9 </t>
  </si>
  <si>
    <t>PEDREIRO COM ENCARGOS COMPLEMENTARES</t>
  </si>
  <si>
    <t xml:space="preserve"> 18.7 </t>
  </si>
  <si>
    <t>IMPERMEABILIZAÇÃO (BLOCO A)</t>
  </si>
  <si>
    <t xml:space="preserve"> 18.7.1 </t>
  </si>
  <si>
    <t>Remoção de impermeabilização com manta asfaltica</t>
  </si>
  <si>
    <t xml:space="preserve"> 18.7.2 </t>
  </si>
  <si>
    <t>Impermeabilização c/ manta asfáltica aluminizada 3mm, estruturada com não-tecido de poliéster, inclusive aplicação de 1 demão de primer</t>
  </si>
  <si>
    <t xml:space="preserve"> 18.7.3 </t>
  </si>
  <si>
    <t>Impermeabilização c/ manta asfáltica aluminizada 3mm, estruturada com não-tecido de poliéster, inclusive aplicação de 1 demão de primer (WC)</t>
  </si>
  <si>
    <t xml:space="preserve"> 18.7.4 </t>
  </si>
  <si>
    <t>Aplicação de primer universal - 2 demãos ( fachada )</t>
  </si>
  <si>
    <t xml:space="preserve"> 18.8 </t>
  </si>
  <si>
    <t>ALVENARIA E OUTRAS VEDAÇÕES (BLOCO A)</t>
  </si>
  <si>
    <t xml:space="preserve"> 18.8.1 </t>
  </si>
  <si>
    <t xml:space="preserve"> 18.8.2 </t>
  </si>
  <si>
    <t xml:space="preserve"> 18.8.3 </t>
  </si>
  <si>
    <t>ALVENARIA DE VEDAÇÃO DE BLOCOS CERÂMICOS FURADOS NA HORIZONTAL DE 14X9X19CM (ESPESSURA 14CM, BLOCO DEITADO) DE PAREDES COM ÁREA LÍQUIDA MAIOR OU IGUAL A 6M² SEM VÃOS E ARGAMASSA DE ASSENTAMENTO COM PREPARO EM BETONEIRA. AF_06/2014</t>
  </si>
  <si>
    <t xml:space="preserve"> 18.8.4 </t>
  </si>
  <si>
    <t>VERGA MOLDADA IN LOCO EM CONCRETO PARA JANELAS COM MAIS DE 1,5 M DE VÃO. AF_03/2016</t>
  </si>
  <si>
    <t xml:space="preserve"> 18.8.5 </t>
  </si>
  <si>
    <t>CONTRAVERGA MOLDADA IN LOCO EM CONCRETO PARA VÃOS DE ATÉ 1,5 M DE COMPRIMENTO. AF_03/2016</t>
  </si>
  <si>
    <t xml:space="preserve"> 18.8.6 </t>
  </si>
  <si>
    <t>PAREDE COM PLACAS DE GESSO ACARTONADO (DRYWALL), PARA USO INTERNO, COM DUAS FACES SIMPLES E ESTRUTURA METÁLICA COM GUIAS DUPLAS, COM VÃOS. AF_06/2017_PS</t>
  </si>
  <si>
    <t xml:space="preserve"> 18.8.7 </t>
  </si>
  <si>
    <t>CAIXILHO ALUMINIO ANODIZADO NATURAL EM FACHADAS</t>
  </si>
  <si>
    <t xml:space="preserve"> 18.8.8 </t>
  </si>
  <si>
    <t>EXECUÇÃO DE JUNTA DE MOVIMENTAÇÃO 10 MM</t>
  </si>
  <si>
    <t xml:space="preserve"> 18.8.9 </t>
  </si>
  <si>
    <t xml:space="preserve"> 18.8.10 </t>
  </si>
  <si>
    <t>Fornecimento e instalação de fachada em pele de vidro, em vidro laminado 3+3 refletivo</t>
  </si>
  <si>
    <t xml:space="preserve"> 18.9 </t>
  </si>
  <si>
    <t>REVESTIMENTOS (BLOCO A)</t>
  </si>
  <si>
    <t xml:space="preserve"> 18.9.1 </t>
  </si>
  <si>
    <t xml:space="preserve"> 18.9.2 </t>
  </si>
  <si>
    <t>EMBOÇO OU MASSA ÚNICA EM ARGAMASSA TRAÇO 1:2:8, PREPARO MECÂNICO COM BETONEIRA 400 L, APLICADA MANUALMENTE EM PANOS DE FACHADA COM PRESENÇA DE VÃOS, ESPESSURA DE 35 MM. AF_08/2022</t>
  </si>
  <si>
    <t xml:space="preserve"> 18.9.3 </t>
  </si>
  <si>
    <t xml:space="preserve"> 18.9.4 </t>
  </si>
  <si>
    <t>REVESTIMENTO CERÂMICO PARA PAREDES INTERNAS COM PLACAS TIPO ESMALTADA EXTRA DE DIMENSÕES 60X60 CM APLICADAS NA ALTURA INTEIRA DAS PAREDES. AF_02/2023_PE</t>
  </si>
  <si>
    <t xml:space="preserve"> 18.9.5 </t>
  </si>
  <si>
    <t xml:space="preserve"> 18.9.6 </t>
  </si>
  <si>
    <t xml:space="preserve"> 18.9.7 </t>
  </si>
  <si>
    <t>Revestimento cerâmico para parede, 5 x 10 cm, linha BRICK gold, Portobello ou similar, aplicado com argamassa industrializada ac-i, rejuntado, exclusive regularização de base ou emboço</t>
  </si>
  <si>
    <t xml:space="preserve"> 18.10 </t>
  </si>
  <si>
    <t>FORROS E PISOS ((BLOCO A)</t>
  </si>
  <si>
    <t xml:space="preserve"> 18.10.1 </t>
  </si>
  <si>
    <t xml:space="preserve"> 18.10.2 </t>
  </si>
  <si>
    <t xml:space="preserve"> 18.10.3 </t>
  </si>
  <si>
    <t xml:space="preserve"> 18.10.4 </t>
  </si>
  <si>
    <t xml:space="preserve"> 18.10.5 </t>
  </si>
  <si>
    <t xml:space="preserve"> 18.10.6 </t>
  </si>
  <si>
    <t>PISO EM GRANILITE, MARMORITE OU GRANITINA EM AMBIENTES INTERNOS. AF_09/2020</t>
  </si>
  <si>
    <t xml:space="preserve"> 18.10.7 </t>
  </si>
  <si>
    <t xml:space="preserve"> 18.10.8 </t>
  </si>
  <si>
    <t xml:space="preserve"> 18.10.9 </t>
  </si>
  <si>
    <t xml:space="preserve"> 18.10.10 </t>
  </si>
  <si>
    <t>CONTRAPISO EM ARGAMASSA TRAÇO 1:4 (CIMENTO E AREIA), PREPARO MECÂNICO COM BETONEIRA 400 L, APLICADO EM ÁREAS SECAS SOBRE LAJE, NÃO ADERIDO, ACABAMENTO NÃO REFORÇADO, ESPESSURA 6CM. AF_07/2021</t>
  </si>
  <si>
    <t xml:space="preserve"> 18.10.11 </t>
  </si>
  <si>
    <t>BOMBEAMENTO DE CONCRETO</t>
  </si>
  <si>
    <t xml:space="preserve"> 18.10.12 </t>
  </si>
  <si>
    <t xml:space="preserve"> 18.10.13 </t>
  </si>
  <si>
    <t xml:space="preserve"> 18.10.14 </t>
  </si>
  <si>
    <t>PINTURA FAIXA DEMARCACAO EM PISOS-TINTA NOVACOR-ESTACIONAMENTO</t>
  </si>
  <si>
    <t xml:space="preserve"> 18.10.15 </t>
  </si>
  <si>
    <t xml:space="preserve"> 18.11 </t>
  </si>
  <si>
    <t>PINTURA (BLOCO A)</t>
  </si>
  <si>
    <t xml:space="preserve"> 18.11.1 </t>
  </si>
  <si>
    <t xml:space="preserve"> 18.11.2 </t>
  </si>
  <si>
    <t xml:space="preserve"> 18.11.3 </t>
  </si>
  <si>
    <t xml:space="preserve"> 18.11.4 </t>
  </si>
  <si>
    <t xml:space="preserve"> 18.11.5 </t>
  </si>
  <si>
    <t xml:space="preserve"> 18.11.6 </t>
  </si>
  <si>
    <t xml:space="preserve"> 18.11.7 </t>
  </si>
  <si>
    <t xml:space="preserve"> 18.11.8 </t>
  </si>
  <si>
    <t xml:space="preserve"> 18.12 </t>
  </si>
  <si>
    <t>ESQUADRIAS METÁLICAS E MADEIRA (BLOCO A)</t>
  </si>
  <si>
    <t xml:space="preserve"> 18.12.1 </t>
  </si>
  <si>
    <t xml:space="preserve"> 18.12.2 </t>
  </si>
  <si>
    <t>KIT DE PORTA DE MADEIRA FRISADA, SEMI-OCA (LEVE OU MÉDIA), PADRÃO POPULAR, 80X210CM, ESPESSURA DE 3,5CM, ITENS INCLUSOS: DOBRADIÇAS, MONTAGEM E INSTALAÇÃO DE BATENTE, FECHADURA COM EXECUÇÃO DO FURO - FORNECIMENTO E INSTALAÇÃO. AF_12/2019</t>
  </si>
  <si>
    <t xml:space="preserve"> 18.12.3 </t>
  </si>
  <si>
    <t>PORTA DE MADEIRA DE LEI EM COMPENSADO DE 100X210X3CM,FOLHEAD A NAS 2 FACES,ADUELA DE 13X3CM E ALIZARES DE 5X2CM,EXCLUSIVE FERRAGENS.FORNECIMENTO E COLOCACAO</t>
  </si>
  <si>
    <t xml:space="preserve"> 18.12.4 </t>
  </si>
  <si>
    <t xml:space="preserve"> 18.12.5 </t>
  </si>
  <si>
    <t xml:space="preserve"> 18.12.6 </t>
  </si>
  <si>
    <t>FORNECIMENTO JANELA ALUMINIO MAXIM-AIR CONVENCIONAL</t>
  </si>
  <si>
    <t xml:space="preserve"> 18.12.7 </t>
  </si>
  <si>
    <t xml:space="preserve"> 18.12.8 </t>
  </si>
  <si>
    <t>EMASSAMENTO COM MASSA A OLEO, UMA DEMAO</t>
  </si>
  <si>
    <t xml:space="preserve"> 18.12.9 </t>
  </si>
  <si>
    <t>Pintura de acabamento com lixamento e aplicação de 02 demãos de esmalte sintético sobre madeira - R1</t>
  </si>
  <si>
    <t xml:space="preserve"> 18.12.10 </t>
  </si>
  <si>
    <t xml:space="preserve"> 18.13 </t>
  </si>
  <si>
    <t>ESTRUTURAS METÁLICAS (BLOCO A)</t>
  </si>
  <si>
    <t xml:space="preserve"> 18.13.1 </t>
  </si>
  <si>
    <t xml:space="preserve"> 18.13.2 </t>
  </si>
  <si>
    <t xml:space="preserve"> 18.13.3 </t>
  </si>
  <si>
    <t>KIT BARRA DE APOIO LATERAL PARA LAVATORIO CENTRALIZADO 30CM</t>
  </si>
  <si>
    <t xml:space="preserve"> 18.13.4 </t>
  </si>
  <si>
    <t>CORRIMAO EM TUBO ACO 1"" PINTADO EM ESMALTE</t>
  </si>
  <si>
    <t xml:space="preserve"> 18.14 </t>
  </si>
  <si>
    <t>LOUÇAS, GRANITOS E METAIS (BLOCO A)</t>
  </si>
  <si>
    <t xml:space="preserve"> 18.14.1 </t>
  </si>
  <si>
    <t xml:space="preserve"> 18.14.2 </t>
  </si>
  <si>
    <t xml:space="preserve"> 18.14.3 </t>
  </si>
  <si>
    <t xml:space="preserve"> 18.14.4 </t>
  </si>
  <si>
    <t xml:space="preserve"> 18.14.5 </t>
  </si>
  <si>
    <t xml:space="preserve"> 18.14.6 </t>
  </si>
  <si>
    <t xml:space="preserve"> 18.14.7 </t>
  </si>
  <si>
    <t xml:space="preserve"> 18.14.8 </t>
  </si>
  <si>
    <t xml:space="preserve"> 18.14.9 </t>
  </si>
  <si>
    <t xml:space="preserve"> 18.14.10 </t>
  </si>
  <si>
    <t xml:space="preserve"> 18.14.11 </t>
  </si>
  <si>
    <t xml:space="preserve"> 18.14.12 </t>
  </si>
  <si>
    <t xml:space="preserve"> 18.14.13 </t>
  </si>
  <si>
    <t xml:space="preserve"> 18.14.14 </t>
  </si>
  <si>
    <t>SOLEIRA DE GRANITO CINZA ANDORINHA E = 2 CM</t>
  </si>
  <si>
    <t xml:space="preserve"> 18.14.15 </t>
  </si>
  <si>
    <t xml:space="preserve"> 18.14.16 </t>
  </si>
  <si>
    <t xml:space="preserve"> 18.14.17 </t>
  </si>
  <si>
    <t xml:space="preserve"> 18.14.18 </t>
  </si>
  <si>
    <t xml:space="preserve"> 18.15 </t>
  </si>
  <si>
    <t>REDE LÓGICA (BLOCO A)</t>
  </si>
  <si>
    <t xml:space="preserve"> 18.15.1 </t>
  </si>
  <si>
    <t xml:space="preserve"> 18.15.2 </t>
  </si>
  <si>
    <t xml:space="preserve"> 18.15.3 </t>
  </si>
  <si>
    <t xml:space="preserve"> 18.15.4 </t>
  </si>
  <si>
    <t xml:space="preserve"> 18.15.5 </t>
  </si>
  <si>
    <t xml:space="preserve"> 18.15.6 </t>
  </si>
  <si>
    <t xml:space="preserve"> 18.16 </t>
  </si>
  <si>
    <t>REDE COMUM E ESTABILIZADA (BLOCO A)</t>
  </si>
  <si>
    <t xml:space="preserve"> 18.16.1 </t>
  </si>
  <si>
    <t xml:space="preserve"> 18.16.2 </t>
  </si>
  <si>
    <t xml:space="preserve"> 18.16.3 </t>
  </si>
  <si>
    <t xml:space="preserve"> 18.16.4 </t>
  </si>
  <si>
    <t xml:space="preserve"> 18.16.5 </t>
  </si>
  <si>
    <t xml:space="preserve"> 18.16.6 </t>
  </si>
  <si>
    <t>TOMADA BAIXA DE EMBUTIR (1 MÓDULO), 2P+T 10 A, SEM SUPORTE E SEM PLACA - FORNECIMENTO E INSTALAÇÃO. AF_12/2015</t>
  </si>
  <si>
    <t xml:space="preserve"> 18.16.7 </t>
  </si>
  <si>
    <t>Disjuntor termomagnetico monopolar 10 A, padrão DIN (linha branca) curva de disparo B, corrente de interrupção 5KA, ref.: Siemens 5 SX1 ou similar.</t>
  </si>
  <si>
    <t xml:space="preserve"> 18.16.8 </t>
  </si>
  <si>
    <t xml:space="preserve"> 18.16.9 </t>
  </si>
  <si>
    <t xml:space="preserve"> 18.16.10 </t>
  </si>
  <si>
    <t xml:space="preserve"> 18.16.11 </t>
  </si>
  <si>
    <t xml:space="preserve"> 18.17 </t>
  </si>
  <si>
    <t>ILUMINAÇÃO (BLOCO A)</t>
  </si>
  <si>
    <t xml:space="preserve"> 18.17.1 </t>
  </si>
  <si>
    <t xml:space="preserve"> 18.17.2 </t>
  </si>
  <si>
    <t>CABO DE COBRE FLEXÍVEL ISOLADO, 1,5 MM², ANTI-CHAMA 0,6/1,0 KV, PARA CIRCUITOS TERMINAIS - FORNECIMENTO E INSTALAÇÃO. AF_12/2015</t>
  </si>
  <si>
    <t xml:space="preserve"> 18.17.3 </t>
  </si>
  <si>
    <t xml:space="preserve"> 18.17.4 </t>
  </si>
  <si>
    <t>ELETRODUTO DE AÇO GALVANIZADO, CLASSE LEVE, DN 20 MM (3/4), APARENTE, INSTALADO EM TETO - FORNECIMENTO E INSTALAÇÃO. AF_11/2016_P</t>
  </si>
  <si>
    <t xml:space="preserve"> 18.17.5 </t>
  </si>
  <si>
    <t>Caixa de passagem em alumínio 4x2" - Fornecimento e instalação</t>
  </si>
  <si>
    <t xml:space="preserve"> 18.17.6 </t>
  </si>
  <si>
    <t xml:space="preserve"> 18.17.7 </t>
  </si>
  <si>
    <t xml:space="preserve"> 18.17.8 </t>
  </si>
  <si>
    <t>Interruptor 01 seção simples</t>
  </si>
  <si>
    <t xml:space="preserve"> 18.17.9 </t>
  </si>
  <si>
    <t>Interruptor 02 seções simples</t>
  </si>
  <si>
    <t xml:space="preserve"> 18.17.10 </t>
  </si>
  <si>
    <t>INTERRUPTOR PARALELO (1 MÓDULO), 10A/250V, INCLUINDO SUPORTE E PLACA - FORNECIMENTO E INSTALAÇÃO. AF_12/2015</t>
  </si>
  <si>
    <t xml:space="preserve"> 18.17.11 </t>
  </si>
  <si>
    <t>LUMINÁRIA ARANDELA TIPO TARTARUGA, COM GRADE, DE SOBREPOR, COM 1 LÂMPADA FLUORESCENTE DE 15 W, SEM REATOR - FORNECIMENTO E INSTALAÇÃO. AF_02/2020</t>
  </si>
  <si>
    <t xml:space="preserve"> 18.17.12 </t>
  </si>
  <si>
    <t xml:space="preserve"> 18.17.13 </t>
  </si>
  <si>
    <t>LAMPADA LED TUBULAR BIVOLT T5 16W 115CM</t>
  </si>
  <si>
    <t xml:space="preserve"> 18.17.14 </t>
  </si>
  <si>
    <t xml:space="preserve"> 18.17.15 </t>
  </si>
  <si>
    <t xml:space="preserve"> 18.17.16 </t>
  </si>
  <si>
    <t xml:space="preserve"> 18.17.17 </t>
  </si>
  <si>
    <t>Lampada led tubular t8 bivolt 18/20 w, base g13</t>
  </si>
  <si>
    <t xml:space="preserve"> 18.17.18 </t>
  </si>
  <si>
    <t>Luminária Painel Led embutir 18w quadrada, 6000k  da G-light ou similar - Rev 01_11/2021</t>
  </si>
  <si>
    <t xml:space="preserve"> 18.17.19 </t>
  </si>
  <si>
    <t xml:space="preserve"> 18.17.20 </t>
  </si>
  <si>
    <t>Condulete em alumínio tipo ll de 3/4"</t>
  </si>
  <si>
    <t xml:space="preserve"> 18.17.21 </t>
  </si>
  <si>
    <t>Condulete em alumínio tipo lr de 3/4"</t>
  </si>
  <si>
    <t xml:space="preserve"> 18.17.22 </t>
  </si>
  <si>
    <t>CANALETA PERFURADA ALTA(PERFILADOS),MEDINDO(38X38X6000)MM PR E-GALVANIZADA,INCLUSIVE SUPORTE E CONEXOES.FORNECIMENTO E CO LOCACAO</t>
  </si>
  <si>
    <t xml:space="preserve"> 18.17.23 </t>
  </si>
  <si>
    <t>Condulete em alumínio tipo t de 3/4"</t>
  </si>
  <si>
    <t xml:space="preserve"> 18.17.24 </t>
  </si>
  <si>
    <t xml:space="preserve"> 18.17.25 </t>
  </si>
  <si>
    <t xml:space="preserve"> 18.17.26 </t>
  </si>
  <si>
    <t>Cabo de cobre PP Cordplast 3 x 1,5 mm2, 450/750v - fornecimento e instalação</t>
  </si>
  <si>
    <t xml:space="preserve"> 18.17.27 </t>
  </si>
  <si>
    <t xml:space="preserve"> 18.17.28 </t>
  </si>
  <si>
    <t xml:space="preserve"> 18.17.29 </t>
  </si>
  <si>
    <t xml:space="preserve"> 18.17.30 </t>
  </si>
  <si>
    <t xml:space="preserve"> 18.17.31 </t>
  </si>
  <si>
    <t xml:space="preserve"> 18.17.32 </t>
  </si>
  <si>
    <t>Disjuntor tipo DIN/IEC, tripolar 63A, 10KA, Curva C</t>
  </si>
  <si>
    <t xml:space="preserve"> 18.17.33 </t>
  </si>
  <si>
    <t xml:space="preserve"> 18.17.34 </t>
  </si>
  <si>
    <t xml:space="preserve"> 18.17.35 </t>
  </si>
  <si>
    <t xml:space="preserve"> 18.17.36 </t>
  </si>
  <si>
    <t xml:space="preserve"> 19 </t>
  </si>
  <si>
    <t>LIMPEZAS E CARGAS MANUAIS (BLOCO A e B)</t>
  </si>
  <si>
    <t xml:space="preserve"> 19.1 </t>
  </si>
  <si>
    <t>REMOCAO E BOTA-FORA DE ENTULHO EM CAMINHAO 8m3 PERCURSO 40km</t>
  </si>
  <si>
    <t xml:space="preserve"> 19.2 </t>
  </si>
  <si>
    <t>REMOÇÃO DE TAPUME/ CHAPAS METÁLICAS E DE MADEIRA, DE FORMA MANUAL, SEM REAPROVEITAMENTO. AF_09/2023</t>
  </si>
  <si>
    <t xml:space="preserve"> 19.3 </t>
  </si>
  <si>
    <t>FORNECIMENTO E INSTALAÇÃO LONA PLASTICA EXTRA FORTE PRETA, E = 200 MICRA</t>
  </si>
  <si>
    <t xml:space="preserve"> 19.4 </t>
  </si>
  <si>
    <t>Limpeza geral</t>
  </si>
  <si>
    <t>Totais Gerais-&gt;</t>
  </si>
  <si>
    <t>066/2024 - DPE</t>
  </si>
  <si>
    <t>141/2024 - DPE</t>
  </si>
  <si>
    <t>INSTALAÇÕES DE COMBATE À INCÊNDIO (BLOCO A e B)</t>
  </si>
  <si>
    <t>3ª MEDIÇÃO</t>
  </si>
  <si>
    <t>4ª MEDIÇÃO</t>
  </si>
  <si>
    <t>6ª MEDIÇÃO</t>
  </si>
  <si>
    <t>01/05/2025 a 30/06/2025</t>
  </si>
  <si>
    <t>5ª MEDIÇÃO</t>
  </si>
  <si>
    <r>
      <rPr>
        <sz val="8"/>
        <color indexed="58"/>
        <rFont val="Calibri"/>
        <family val="2"/>
      </rPr>
      <t xml:space="preserve">Planilha  referente a 6ª (sexta) medição importa o valor de </t>
    </r>
    <r>
      <rPr>
        <b/>
        <sz val="8"/>
        <color indexed="58"/>
        <rFont val="Calibri"/>
        <family val="2"/>
      </rPr>
      <t xml:space="preserve">R$ 457.241,86 </t>
    </r>
    <r>
      <rPr>
        <sz val="8"/>
        <color indexed="58"/>
        <rFont val="Calibri"/>
        <family val="2"/>
      </rPr>
      <t xml:space="preserve"> (quatrocentos e cinquenta e sete mil , duzentos e quarenta e um reais e oitenta e seis centavos).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</si>
</sst>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\-??_-;_-@_-"/>
    <numFmt numFmtId="165" formatCode="[$R$-416]\ #,##0.00;[Red]\-[$R$-416]\ #,##0.00"/>
  </numFmts>
  <fonts count="10" x14ac:knownFonts="1">
    <font>
      <sz val="11"/>
      <color indexed="58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indexed="58"/>
      <name val="Calibri"/>
      <family val="2"/>
    </font>
    <font>
      <sz val="8"/>
      <color indexed="58"/>
      <name val="Calibri"/>
      <family val="2"/>
    </font>
    <font>
      <b/>
      <i/>
      <sz val="8"/>
      <name val="Calibri"/>
      <family val="2"/>
    </font>
    <font>
      <b/>
      <i/>
      <sz val="8"/>
      <color indexed="58"/>
      <name val="Calibri"/>
      <family val="2"/>
    </font>
    <font>
      <sz val="8"/>
      <color indexed="58"/>
      <name val="Arial"/>
      <family val="1"/>
    </font>
    <font>
      <sz val="8"/>
      <color indexed="10"/>
      <name val="Calibri"/>
      <family val="2"/>
    </font>
    <font>
      <sz val="11"/>
      <color indexed="5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23"/>
      </patternFill>
    </fill>
    <fill>
      <patternFill patternType="solid">
        <fgColor indexed="24"/>
        <b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</fills>
  <borders count="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8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Border="0" applyProtection="0"/>
    <xf numFmtId="0" fontId="9" fillId="0" borderId="0" applyBorder="0" applyProtection="0"/>
    <xf numFmtId="164" fontId="9" fillId="0" borderId="0" applyBorder="0" applyProtection="0"/>
  </cellStyleXfs>
  <cellXfs count="132">
    <xf numFmtId="0" fontId="0" fillId="0" borderId="0" xfId="0"/>
    <xf numFmtId="49" fontId="1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164" fontId="2" fillId="0" borderId="0" xfId="7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/>
    <xf numFmtId="164" fontId="1" fillId="0" borderId="0" xfId="7" applyFont="1" applyBorder="1" applyAlignment="1" applyProtection="1">
      <alignment vertical="center"/>
    </xf>
    <xf numFmtId="4" fontId="2" fillId="0" borderId="0" xfId="0" applyNumberFormat="1" applyFont="1" applyAlignment="1" applyProtection="1"/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justify"/>
    </xf>
    <xf numFmtId="164" fontId="3" fillId="0" borderId="1" xfId="7" applyFont="1" applyBorder="1" applyAlignment="1" applyProtection="1">
      <alignment horizontal="center" vertical="center"/>
    </xf>
    <xf numFmtId="164" fontId="3" fillId="0" borderId="2" xfId="7" applyFont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horizontal="justify" wrapText="1"/>
      <protection locked="0"/>
    </xf>
    <xf numFmtId="2" fontId="2" fillId="0" borderId="3" xfId="0" applyNumberFormat="1" applyFont="1" applyBorder="1" applyAlignment="1" applyProtection="1">
      <alignment horizontal="justify" wrapText="1"/>
      <protection locked="0"/>
    </xf>
    <xf numFmtId="164" fontId="4" fillId="0" borderId="4" xfId="7" applyFont="1" applyBorder="1" applyAlignment="1" applyProtection="1">
      <alignment horizontal="justify" vertical="center"/>
    </xf>
    <xf numFmtId="164" fontId="4" fillId="0" borderId="5" xfId="7" applyFont="1" applyBorder="1" applyAlignment="1" applyProtection="1">
      <alignment horizontal="center" vertical="center"/>
    </xf>
    <xf numFmtId="164" fontId="4" fillId="0" borderId="3" xfId="7" applyFont="1" applyBorder="1" applyAlignment="1" applyProtection="1">
      <alignment horizontal="justify" vertical="center"/>
    </xf>
    <xf numFmtId="164" fontId="3" fillId="2" borderId="4" xfId="7" applyFont="1" applyFill="1" applyBorder="1" applyAlignment="1" applyProtection="1">
      <alignment horizontal="justify" vertical="center"/>
    </xf>
    <xf numFmtId="2" fontId="5" fillId="3" borderId="3" xfId="0" applyNumberFormat="1" applyFont="1" applyFill="1" applyBorder="1" applyAlignment="1" applyProtection="1">
      <alignment horizontal="justify" wrapText="1"/>
      <protection locked="0"/>
    </xf>
    <xf numFmtId="164" fontId="6" fillId="3" borderId="4" xfId="7" applyFont="1" applyFill="1" applyBorder="1" applyAlignment="1" applyProtection="1">
      <alignment horizontal="justify" vertical="center"/>
    </xf>
    <xf numFmtId="164" fontId="4" fillId="0" borderId="6" xfId="7" applyFont="1" applyBorder="1" applyAlignment="1" applyProtection="1">
      <alignment horizontal="justify" vertical="center"/>
    </xf>
    <xf numFmtId="164" fontId="6" fillId="4" borderId="4" xfId="7" applyFont="1" applyFill="1" applyBorder="1" applyAlignment="1" applyProtection="1">
      <alignment horizontal="justify" vertical="center"/>
    </xf>
    <xf numFmtId="164" fontId="3" fillId="3" borderId="4" xfId="7" applyFont="1" applyFill="1" applyBorder="1" applyAlignment="1" applyProtection="1">
      <alignment horizontal="justify" vertical="center"/>
    </xf>
    <xf numFmtId="164" fontId="4" fillId="0" borderId="5" xfId="7" applyFont="1" applyBorder="1" applyAlignment="1" applyProtection="1">
      <alignment horizontal="justify" vertical="center"/>
    </xf>
    <xf numFmtId="49" fontId="4" fillId="0" borderId="0" xfId="0" applyNumberFormat="1" applyFont="1" applyAlignment="1" applyProtection="1">
      <alignment horizontal="justify"/>
    </xf>
    <xf numFmtId="164" fontId="4" fillId="0" borderId="0" xfId="7" applyFont="1" applyBorder="1" applyAlignment="1" applyProtection="1">
      <alignment horizontal="justify"/>
    </xf>
    <xf numFmtId="49" fontId="3" fillId="0" borderId="7" xfId="0" applyNumberFormat="1" applyFont="1" applyBorder="1" applyAlignment="1" applyProtection="1">
      <alignment horizontal="center" vertical="center"/>
    </xf>
    <xf numFmtId="49" fontId="3" fillId="0" borderId="8" xfId="0" applyNumberFormat="1" applyFont="1" applyBorder="1" applyAlignment="1" applyProtection="1">
      <alignment horizontal="center" vertical="center"/>
    </xf>
    <xf numFmtId="1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justify" wrapText="1"/>
      <protection locked="0"/>
    </xf>
    <xf numFmtId="2" fontId="1" fillId="2" borderId="10" xfId="0" applyNumberFormat="1" applyFont="1" applyFill="1" applyBorder="1" applyAlignment="1" applyProtection="1">
      <alignment horizontal="justify" vertical="center"/>
      <protection locked="0"/>
    </xf>
    <xf numFmtId="164" fontId="1" fillId="2" borderId="10" xfId="7" applyFont="1" applyFill="1" applyBorder="1" applyAlignment="1" applyProtection="1">
      <alignment horizontal="justify" vertical="center"/>
      <protection locked="0"/>
    </xf>
    <xf numFmtId="164" fontId="3" fillId="2" borderId="11" xfId="7" applyFont="1" applyFill="1" applyBorder="1" applyAlignment="1" applyProtection="1">
      <alignment horizontal="justify" vertical="center"/>
    </xf>
    <xf numFmtId="164" fontId="3" fillId="2" borderId="9" xfId="7" applyFont="1" applyFill="1" applyBorder="1" applyAlignment="1" applyProtection="1">
      <alignment horizontal="justify" vertical="center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2" fontId="2" fillId="0" borderId="3" xfId="0" applyNumberFormat="1" applyFont="1" applyBorder="1" applyAlignment="1" applyProtection="1">
      <alignment horizontal="justify" vertical="center"/>
      <protection locked="0"/>
    </xf>
    <xf numFmtId="164" fontId="2" fillId="0" borderId="3" xfId="7" applyFont="1" applyBorder="1" applyAlignment="1" applyProtection="1">
      <alignment horizontal="justify" vertic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justify" vertical="center"/>
      <protection locked="0"/>
    </xf>
    <xf numFmtId="164" fontId="1" fillId="2" borderId="3" xfId="7" applyFont="1" applyFill="1" applyBorder="1" applyAlignment="1" applyProtection="1">
      <alignment horizontal="justify" vertical="center"/>
      <protection locked="0"/>
    </xf>
    <xf numFmtId="164" fontId="3" fillId="2" borderId="5" xfId="7" applyFont="1" applyFill="1" applyBorder="1" applyAlignment="1" applyProtection="1">
      <alignment horizontal="justify" vertical="center"/>
    </xf>
    <xf numFmtId="1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3" xfId="0" applyNumberFormat="1" applyFont="1" applyFill="1" applyBorder="1" applyAlignment="1" applyProtection="1">
      <alignment horizontal="justify" vertical="center"/>
      <protection locked="0"/>
    </xf>
    <xf numFmtId="164" fontId="5" fillId="3" borderId="3" xfId="7" applyFont="1" applyFill="1" applyBorder="1" applyAlignment="1" applyProtection="1">
      <alignment horizontal="justify" vertical="center"/>
      <protection locked="0"/>
    </xf>
    <xf numFmtId="164" fontId="6" fillId="3" borderId="5" xfId="7" applyFont="1" applyFill="1" applyBorder="1" applyAlignment="1" applyProtection="1">
      <alignment horizontal="justify" vertical="center"/>
    </xf>
    <xf numFmtId="1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3" xfId="0" applyNumberFormat="1" applyFont="1" applyFill="1" applyBorder="1" applyAlignment="1" applyProtection="1">
      <alignment horizontal="justify" wrapText="1"/>
      <protection locked="0"/>
    </xf>
    <xf numFmtId="2" fontId="2" fillId="0" borderId="3" xfId="0" applyNumberFormat="1" applyFont="1" applyFill="1" applyBorder="1" applyAlignment="1" applyProtection="1">
      <alignment horizontal="justify" vertical="center"/>
      <protection locked="0"/>
    </xf>
    <xf numFmtId="164" fontId="2" fillId="0" borderId="3" xfId="7" applyFont="1" applyFill="1" applyBorder="1" applyAlignment="1" applyProtection="1">
      <alignment horizontal="justify" vertical="center"/>
      <protection locked="0"/>
    </xf>
    <xf numFmtId="164" fontId="2" fillId="0" borderId="4" xfId="7" applyFont="1" applyFill="1" applyBorder="1" applyAlignment="1" applyProtection="1">
      <alignment horizontal="justify" vertical="center"/>
    </xf>
    <xf numFmtId="164" fontId="2" fillId="0" borderId="5" xfId="7" applyFont="1" applyFill="1" applyBorder="1" applyAlignment="1" applyProtection="1">
      <alignment horizontal="center" vertical="center"/>
    </xf>
    <xf numFmtId="164" fontId="4" fillId="3" borderId="5" xfId="7" applyFont="1" applyFill="1" applyBorder="1" applyAlignment="1" applyProtection="1">
      <alignment horizontal="center" vertical="center"/>
    </xf>
    <xf numFmtId="164" fontId="4" fillId="0" borderId="4" xfId="7" applyFont="1" applyFill="1" applyBorder="1" applyAlignment="1" applyProtection="1">
      <alignment horizontal="justify" vertical="center"/>
    </xf>
    <xf numFmtId="164" fontId="4" fillId="0" borderId="5" xfId="7" applyFont="1" applyFill="1" applyBorder="1" applyAlignment="1" applyProtection="1">
      <alignment horizontal="center" vertical="center"/>
    </xf>
    <xf numFmtId="164" fontId="4" fillId="2" borderId="5" xfId="7" applyFont="1" applyFill="1" applyBorder="1" applyAlignment="1" applyProtection="1">
      <alignment horizontal="center" vertical="center"/>
    </xf>
    <xf numFmtId="164" fontId="2" fillId="0" borderId="4" xfId="7" applyFont="1" applyBorder="1" applyAlignment="1" applyProtection="1">
      <alignment horizontal="justify" vertical="center"/>
    </xf>
    <xf numFmtId="164" fontId="2" fillId="0" borderId="5" xfId="7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center"/>
    </xf>
    <xf numFmtId="164" fontId="7" fillId="0" borderId="3" xfId="7" applyFont="1" applyBorder="1" applyAlignment="1" applyProtection="1">
      <alignment horizontal="left" vertical="center"/>
    </xf>
    <xf numFmtId="1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4" borderId="3" xfId="0" applyNumberFormat="1" applyFont="1" applyFill="1" applyBorder="1" applyAlignment="1" applyProtection="1">
      <alignment horizontal="justify" wrapText="1"/>
      <protection locked="0"/>
    </xf>
    <xf numFmtId="2" fontId="5" fillId="4" borderId="3" xfId="0" applyNumberFormat="1" applyFont="1" applyFill="1" applyBorder="1" applyAlignment="1" applyProtection="1">
      <alignment horizontal="justify" vertical="center"/>
      <protection locked="0"/>
    </xf>
    <xf numFmtId="164" fontId="5" fillId="4" borderId="3" xfId="7" applyFont="1" applyFill="1" applyBorder="1" applyAlignment="1" applyProtection="1">
      <alignment horizontal="justify" vertical="center"/>
      <protection locked="0"/>
    </xf>
    <xf numFmtId="164" fontId="6" fillId="4" borderId="5" xfId="7" applyFont="1" applyFill="1" applyBorder="1" applyAlignment="1" applyProtection="1">
      <alignment horizontal="justify" vertical="center"/>
    </xf>
    <xf numFmtId="164" fontId="4" fillId="4" borderId="5" xfId="7" applyFont="1" applyFill="1" applyBorder="1" applyAlignment="1" applyProtection="1">
      <alignment horizontal="center" vertical="center"/>
    </xf>
    <xf numFmtId="1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3" xfId="0" applyNumberFormat="1" applyFont="1" applyFill="1" applyBorder="1" applyAlignment="1" applyProtection="1">
      <alignment horizontal="justify" wrapText="1"/>
      <protection locked="0"/>
    </xf>
    <xf numFmtId="2" fontId="1" fillId="3" borderId="3" xfId="0" applyNumberFormat="1" applyFont="1" applyFill="1" applyBorder="1" applyAlignment="1" applyProtection="1">
      <alignment horizontal="justify" vertical="center"/>
      <protection locked="0"/>
    </xf>
    <xf numFmtId="164" fontId="1" fillId="3" borderId="3" xfId="7" applyFont="1" applyFill="1" applyBorder="1" applyAlignment="1" applyProtection="1">
      <alignment horizontal="justify" vertical="center"/>
      <protection locked="0"/>
    </xf>
    <xf numFmtId="164" fontId="3" fillId="3" borderId="5" xfId="7" applyFont="1" applyFill="1" applyBorder="1" applyAlignment="1" applyProtection="1">
      <alignment horizontal="justify" vertical="center"/>
    </xf>
    <xf numFmtId="49" fontId="4" fillId="0" borderId="5" xfId="0" applyNumberFormat="1" applyFont="1" applyBorder="1" applyAlignment="1" applyProtection="1">
      <alignment horizontal="justify"/>
    </xf>
    <xf numFmtId="49" fontId="4" fillId="0" borderId="3" xfId="0" applyNumberFormat="1" applyFont="1" applyBorder="1" applyAlignment="1" applyProtection="1">
      <alignment horizontal="justify"/>
    </xf>
    <xf numFmtId="49" fontId="4" fillId="0" borderId="3" xfId="0" applyNumberFormat="1" applyFont="1" applyBorder="1" applyAlignment="1" applyProtection="1">
      <alignment horizontal="justify" vertical="center"/>
    </xf>
    <xf numFmtId="164" fontId="4" fillId="0" borderId="0" xfId="0" applyNumberFormat="1" applyFont="1" applyAlignment="1" applyProtection="1">
      <alignment horizontal="justify"/>
    </xf>
    <xf numFmtId="164" fontId="4" fillId="0" borderId="0" xfId="7" applyFont="1" applyFill="1" applyBorder="1" applyAlignment="1" applyProtection="1">
      <alignment horizontal="justify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1" xfId="7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justify"/>
    </xf>
    <xf numFmtId="164" fontId="8" fillId="4" borderId="5" xfId="7" applyFont="1" applyFill="1" applyBorder="1" applyAlignment="1" applyProtection="1">
      <alignment horizontal="center" vertical="center"/>
    </xf>
    <xf numFmtId="164" fontId="4" fillId="0" borderId="5" xfId="7" applyFont="1" applyFill="1" applyBorder="1" applyAlignment="1" applyProtection="1">
      <alignment horizontal="justify" vertical="center"/>
    </xf>
    <xf numFmtId="0" fontId="2" fillId="0" borderId="0" xfId="0" applyFont="1" applyAlignment="1" applyProtection="1">
      <alignment horizontal="center" vertical="center"/>
    </xf>
    <xf numFmtId="49" fontId="1" fillId="5" borderId="0" xfId="0" applyNumberFormat="1" applyFont="1" applyFill="1" applyAlignment="1" applyProtection="1">
      <alignment vertical="center"/>
    </xf>
    <xf numFmtId="49" fontId="2" fillId="5" borderId="0" xfId="0" applyNumberFormat="1" applyFont="1" applyFill="1" applyAlignment="1" applyProtection="1"/>
    <xf numFmtId="164" fontId="3" fillId="2" borderId="12" xfId="7" applyFont="1" applyFill="1" applyBorder="1" applyAlignment="1" applyProtection="1">
      <alignment horizontal="justify" vertical="center"/>
    </xf>
    <xf numFmtId="10" fontId="3" fillId="2" borderId="13" xfId="5" applyNumberFormat="1" applyFont="1" applyFill="1" applyBorder="1" applyAlignment="1" applyProtection="1">
      <alignment horizontal="center" vertical="center"/>
    </xf>
    <xf numFmtId="10" fontId="4" fillId="0" borderId="14" xfId="5" applyNumberFormat="1" applyFont="1" applyBorder="1" applyAlignment="1" applyProtection="1">
      <alignment horizontal="center" vertical="center"/>
    </xf>
    <xf numFmtId="164" fontId="3" fillId="2" borderId="6" xfId="7" applyFont="1" applyFill="1" applyBorder="1" applyAlignment="1" applyProtection="1">
      <alignment horizontal="justify" vertical="center"/>
    </xf>
    <xf numFmtId="10" fontId="3" fillId="2" borderId="14" xfId="5" applyNumberFormat="1" applyFont="1" applyFill="1" applyBorder="1" applyAlignment="1" applyProtection="1">
      <alignment horizontal="center" vertical="center"/>
    </xf>
    <xf numFmtId="10" fontId="4" fillId="2" borderId="14" xfId="5" applyNumberFormat="1" applyFont="1" applyFill="1" applyBorder="1" applyAlignment="1" applyProtection="1">
      <alignment horizontal="center" vertical="center"/>
    </xf>
    <xf numFmtId="164" fontId="6" fillId="3" borderId="6" xfId="7" applyFont="1" applyFill="1" applyBorder="1" applyAlignment="1" applyProtection="1">
      <alignment horizontal="justify" vertical="center"/>
    </xf>
    <xf numFmtId="10" fontId="3" fillId="3" borderId="14" xfId="5" applyNumberFormat="1" applyFont="1" applyFill="1" applyBorder="1" applyAlignment="1" applyProtection="1">
      <alignment horizontal="center" vertical="center"/>
    </xf>
    <xf numFmtId="10" fontId="4" fillId="3" borderId="14" xfId="5" applyNumberFormat="1" applyFont="1" applyFill="1" applyBorder="1" applyAlignment="1" applyProtection="1">
      <alignment horizontal="center" vertical="center"/>
    </xf>
    <xf numFmtId="164" fontId="2" fillId="0" borderId="6" xfId="7" applyFont="1" applyFill="1" applyBorder="1" applyAlignment="1" applyProtection="1">
      <alignment horizontal="justify" vertical="center"/>
    </xf>
    <xf numFmtId="164" fontId="4" fillId="3" borderId="5" xfId="7" applyFont="1" applyFill="1" applyBorder="1" applyAlignment="1" applyProtection="1">
      <alignment horizontal="justify" vertical="center"/>
    </xf>
    <xf numFmtId="164" fontId="4" fillId="0" borderId="6" xfId="7" applyFont="1" applyFill="1" applyBorder="1" applyAlignment="1" applyProtection="1">
      <alignment horizontal="justify" vertical="center"/>
    </xf>
    <xf numFmtId="164" fontId="4" fillId="2" borderId="5" xfId="7" applyFont="1" applyFill="1" applyBorder="1" applyAlignment="1" applyProtection="1">
      <alignment horizontal="justify" vertical="center"/>
    </xf>
    <xf numFmtId="10" fontId="4" fillId="0" borderId="14" xfId="5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justify"/>
    </xf>
    <xf numFmtId="164" fontId="2" fillId="0" borderId="6" xfId="7" applyFont="1" applyBorder="1" applyAlignment="1" applyProtection="1">
      <alignment horizontal="justify" vertical="center"/>
    </xf>
    <xf numFmtId="164" fontId="2" fillId="0" borderId="5" xfId="7" applyFont="1" applyFill="1" applyBorder="1" applyAlignment="1" applyProtection="1">
      <alignment horizontal="justify" vertical="center"/>
    </xf>
    <xf numFmtId="164" fontId="2" fillId="0" borderId="5" xfId="7" applyFont="1" applyBorder="1" applyAlignment="1" applyProtection="1">
      <alignment horizontal="justify" vertical="center"/>
    </xf>
    <xf numFmtId="164" fontId="4" fillId="0" borderId="0" xfId="7" applyFont="1" applyFill="1" applyBorder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horizontal="justify"/>
    </xf>
    <xf numFmtId="164" fontId="6" fillId="4" borderId="6" xfId="7" applyFont="1" applyFill="1" applyBorder="1" applyAlignment="1" applyProtection="1">
      <alignment horizontal="justify" vertical="center"/>
    </xf>
    <xf numFmtId="10" fontId="3" fillId="4" borderId="14" xfId="5" applyNumberFormat="1" applyFont="1" applyFill="1" applyBorder="1" applyAlignment="1" applyProtection="1">
      <alignment horizontal="center" vertical="center"/>
    </xf>
    <xf numFmtId="164" fontId="4" fillId="4" borderId="5" xfId="7" applyFont="1" applyFill="1" applyBorder="1" applyAlignment="1" applyProtection="1">
      <alignment horizontal="justify" vertical="center"/>
    </xf>
    <xf numFmtId="10" fontId="4" fillId="4" borderId="14" xfId="5" applyNumberFormat="1" applyFont="1" applyFill="1" applyBorder="1" applyAlignment="1" applyProtection="1">
      <alignment horizontal="center" vertical="center"/>
    </xf>
    <xf numFmtId="164" fontId="3" fillId="3" borderId="6" xfId="7" applyFont="1" applyFill="1" applyBorder="1" applyAlignment="1" applyProtection="1">
      <alignment horizontal="justify" vertical="center"/>
    </xf>
    <xf numFmtId="164" fontId="4" fillId="0" borderId="14" xfId="7" applyFont="1" applyBorder="1" applyAlignment="1" applyProtection="1">
      <alignment horizontal="justify" vertical="center"/>
    </xf>
    <xf numFmtId="0" fontId="4" fillId="2" borderId="15" xfId="0" applyFont="1" applyFill="1" applyBorder="1" applyAlignment="1" applyProtection="1">
      <alignment vertical="center"/>
    </xf>
    <xf numFmtId="164" fontId="4" fillId="2" borderId="15" xfId="7" applyFont="1" applyFill="1" applyBorder="1" applyAlignment="1" applyProtection="1">
      <alignment vertical="center"/>
    </xf>
    <xf numFmtId="164" fontId="3" fillId="2" borderId="16" xfId="7" applyFont="1" applyFill="1" applyBorder="1" applyAlignment="1" applyProtection="1">
      <alignment horizontal="justify" vertical="center"/>
    </xf>
    <xf numFmtId="164" fontId="3" fillId="2" borderId="17" xfId="7" applyFont="1" applyFill="1" applyBorder="1" applyAlignment="1" applyProtection="1">
      <alignment horizontal="justify" vertical="center"/>
    </xf>
    <xf numFmtId="164" fontId="3" fillId="2" borderId="18" xfId="7" applyFont="1" applyFill="1" applyBorder="1" applyAlignment="1" applyProtection="1">
      <alignment horizontal="justify" vertical="center"/>
    </xf>
    <xf numFmtId="164" fontId="3" fillId="2" borderId="19" xfId="7" applyFont="1" applyFill="1" applyBorder="1" applyAlignment="1" applyProtection="1">
      <alignment horizontal="justify" vertical="center"/>
    </xf>
    <xf numFmtId="10" fontId="3" fillId="2" borderId="20" xfId="5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Alignment="1" applyProtection="1">
      <alignment horizontal="justify"/>
    </xf>
    <xf numFmtId="49" fontId="3" fillId="0" borderId="0" xfId="0" applyNumberFormat="1" applyFont="1" applyAlignment="1" applyProtection="1">
      <alignment horizontal="justify"/>
    </xf>
    <xf numFmtId="0" fontId="3" fillId="0" borderId="0" xfId="0" applyFont="1" applyBorder="1" applyAlignment="1" applyProtection="1">
      <alignment horizontal="left" vertical="center" wrapText="1"/>
    </xf>
    <xf numFmtId="49" fontId="3" fillId="0" borderId="0" xfId="0" applyNumberFormat="1" applyFont="1" applyBorder="1" applyAlignment="1" applyProtection="1">
      <alignment horizontal="center"/>
    </xf>
    <xf numFmtId="49" fontId="3" fillId="0" borderId="21" xfId="0" applyNumberFormat="1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164" fontId="3" fillId="0" borderId="22" xfId="7" applyFont="1" applyBorder="1" applyAlignment="1" applyProtection="1">
      <alignment horizontal="center" vertical="center"/>
    </xf>
    <xf numFmtId="164" fontId="3" fillId="0" borderId="24" xfId="7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wrapText="1"/>
    </xf>
    <xf numFmtId="164" fontId="3" fillId="0" borderId="25" xfId="7" applyFont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wrapText="1"/>
    </xf>
    <xf numFmtId="0" fontId="3" fillId="0" borderId="23" xfId="0" applyFont="1" applyFill="1" applyBorder="1" applyAlignment="1" applyProtection="1">
      <alignment horizontal="center" wrapText="1"/>
    </xf>
  </cellXfs>
  <cellStyles count="8">
    <cellStyle name="Normal" xfId="0" builtinId="0"/>
    <cellStyle name="Normal 2" xfId="1"/>
    <cellStyle name="Normal 6" xfId="2"/>
    <cellStyle name="Normal 7" xfId="3"/>
    <cellStyle name="Normal 7 2" xfId="4"/>
    <cellStyle name="Porcentagem" xfId="5" builtinId="5"/>
    <cellStyle name="Separador de milhares 2" xfId="6"/>
    <cellStyle name="Vírgula" xfId="7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8EB4E3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58ED5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536"/>
  <sheetViews>
    <sheetView tabSelected="1" view="pageBreakPreview" topLeftCell="A612" zoomScaleSheetLayoutView="100" workbookViewId="0"/>
  </sheetViews>
  <sheetFormatPr defaultRowHeight="15.75" customHeight="1" x14ac:dyDescent="0.2"/>
  <cols>
    <col min="1" max="1" width="6.85546875" style="24" customWidth="1"/>
    <col min="2" max="2" width="50.85546875" style="24" customWidth="1"/>
    <col min="3" max="3" width="6.42578125" style="24" customWidth="1"/>
    <col min="4" max="4" width="7.5703125" style="25" customWidth="1"/>
    <col min="5" max="5" width="9.28515625" style="25" customWidth="1"/>
    <col min="6" max="6" width="10.5703125" style="25" customWidth="1"/>
    <col min="7" max="7" width="7.140625" style="25" customWidth="1"/>
    <col min="8" max="8" width="9.28515625" style="25" customWidth="1"/>
    <col min="9" max="9" width="7.140625" style="25" customWidth="1"/>
    <col min="10" max="10" width="13.140625" style="25" customWidth="1"/>
    <col min="11" max="11" width="7.85546875" style="75" customWidth="1"/>
    <col min="12" max="12" width="9.28515625" style="25" customWidth="1"/>
    <col min="13" max="13" width="7.140625" style="75" customWidth="1"/>
    <col min="14" max="14" width="11.42578125" style="25" customWidth="1"/>
    <col min="15" max="15" width="7.85546875" style="75" customWidth="1"/>
    <col min="16" max="18" width="10.28515625" style="25" customWidth="1"/>
    <col min="19" max="19" width="14.42578125" style="25" customWidth="1"/>
    <col min="20" max="20" width="7.5703125" style="25" customWidth="1"/>
    <col min="21" max="21" width="11.85546875" style="25" customWidth="1"/>
    <col min="22" max="22" width="9.7109375" style="25" customWidth="1"/>
    <col min="23" max="16384" width="9.140625" style="9"/>
  </cols>
  <sheetData>
    <row r="1" spans="1:23" s="5" customFormat="1" ht="18.75" customHeight="1" x14ac:dyDescent="0.2">
      <c r="A1" s="1" t="s">
        <v>0</v>
      </c>
      <c r="B1" s="2"/>
      <c r="C1" s="2"/>
      <c r="D1" s="3"/>
      <c r="E1" s="3"/>
      <c r="F1" s="3"/>
      <c r="G1" s="4"/>
      <c r="I1" s="4"/>
      <c r="K1" s="76"/>
      <c r="M1" s="76"/>
      <c r="O1" s="76"/>
      <c r="S1" s="5" t="s">
        <v>1</v>
      </c>
      <c r="U1" s="5" t="s">
        <v>1061</v>
      </c>
      <c r="W1" s="83"/>
    </row>
    <row r="2" spans="1:23" s="5" customFormat="1" ht="29.25" customHeight="1" x14ac:dyDescent="0.2">
      <c r="A2" s="121" t="s">
        <v>2</v>
      </c>
      <c r="B2" s="121"/>
      <c r="C2" s="121"/>
      <c r="D2" s="121"/>
      <c r="E2" s="121"/>
      <c r="F2" s="121"/>
      <c r="G2" s="121"/>
      <c r="H2" s="121"/>
      <c r="I2" s="121"/>
      <c r="K2" s="77"/>
      <c r="M2" s="77"/>
      <c r="O2" s="77"/>
      <c r="S2" s="4" t="s">
        <v>3</v>
      </c>
      <c r="U2" s="84" t="s">
        <v>1066</v>
      </c>
      <c r="V2" s="1"/>
    </row>
    <row r="3" spans="1:23" s="5" customFormat="1" ht="17.25" customHeight="1" x14ac:dyDescent="0.2">
      <c r="A3" s="2" t="s">
        <v>4</v>
      </c>
      <c r="B3" s="2"/>
      <c r="C3" s="6" t="s">
        <v>5</v>
      </c>
      <c r="D3" s="2"/>
      <c r="E3" s="2"/>
      <c r="F3" s="2"/>
      <c r="G3" s="4"/>
      <c r="I3" s="4"/>
      <c r="K3" s="76"/>
      <c r="M3" s="76"/>
      <c r="O3" s="76"/>
      <c r="S3" s="7" t="s">
        <v>6</v>
      </c>
      <c r="U3" s="5" t="s">
        <v>1062</v>
      </c>
    </row>
    <row r="4" spans="1:23" s="5" customFormat="1" ht="17.25" customHeight="1" x14ac:dyDescent="0.2">
      <c r="A4" s="2" t="s">
        <v>7</v>
      </c>
      <c r="B4" s="2"/>
      <c r="C4" s="8" t="s">
        <v>8</v>
      </c>
      <c r="D4" s="3"/>
      <c r="E4" s="3"/>
      <c r="F4" s="3"/>
      <c r="G4" s="4"/>
      <c r="I4" s="4"/>
      <c r="K4" s="76"/>
      <c r="M4" s="76"/>
      <c r="O4" s="76"/>
      <c r="S4" s="5" t="s">
        <v>9</v>
      </c>
      <c r="U4" s="85" t="s">
        <v>1067</v>
      </c>
      <c r="V4" s="85"/>
    </row>
    <row r="5" spans="1:23" ht="15.75" customHeight="1" x14ac:dyDescent="0.2">
      <c r="A5" s="122"/>
      <c r="B5" s="122"/>
      <c r="C5" s="122"/>
      <c r="D5" s="122"/>
      <c r="E5" s="122"/>
      <c r="F5" s="122"/>
      <c r="W5" s="78"/>
    </row>
    <row r="6" spans="1:23" ht="12.75" customHeight="1" x14ac:dyDescent="0.2">
      <c r="A6" s="123" t="s">
        <v>10</v>
      </c>
      <c r="B6" s="26"/>
      <c r="C6" s="124" t="s">
        <v>11</v>
      </c>
      <c r="D6" s="125" t="s">
        <v>12</v>
      </c>
      <c r="E6" s="125" t="s">
        <v>13</v>
      </c>
      <c r="F6" s="126" t="s">
        <v>14</v>
      </c>
      <c r="G6" s="127" t="s">
        <v>15</v>
      </c>
      <c r="H6" s="127"/>
      <c r="I6" s="127" t="s">
        <v>17</v>
      </c>
      <c r="J6" s="127"/>
      <c r="K6" s="131" t="s">
        <v>1064</v>
      </c>
      <c r="L6" s="131"/>
      <c r="M6" s="131" t="s">
        <v>1065</v>
      </c>
      <c r="N6" s="131"/>
      <c r="O6" s="131" t="s">
        <v>1068</v>
      </c>
      <c r="P6" s="131"/>
      <c r="Q6" s="131" t="s">
        <v>1066</v>
      </c>
      <c r="R6" s="131"/>
      <c r="S6" s="128" t="s">
        <v>16</v>
      </c>
      <c r="T6" s="127" t="s">
        <v>18</v>
      </c>
      <c r="U6" s="127"/>
      <c r="V6" s="128" t="s">
        <v>19</v>
      </c>
    </row>
    <row r="7" spans="1:23" ht="28.5" customHeight="1" x14ac:dyDescent="0.2">
      <c r="A7" s="123"/>
      <c r="B7" s="27"/>
      <c r="C7" s="124"/>
      <c r="D7" s="125"/>
      <c r="E7" s="125"/>
      <c r="F7" s="126"/>
      <c r="G7" s="10" t="s">
        <v>12</v>
      </c>
      <c r="H7" s="11" t="s">
        <v>14</v>
      </c>
      <c r="I7" s="10" t="s">
        <v>12</v>
      </c>
      <c r="J7" s="11" t="s">
        <v>14</v>
      </c>
      <c r="K7" s="79" t="s">
        <v>12</v>
      </c>
      <c r="L7" s="11" t="s">
        <v>14</v>
      </c>
      <c r="M7" s="79" t="s">
        <v>12</v>
      </c>
      <c r="N7" s="11" t="s">
        <v>14</v>
      </c>
      <c r="O7" s="79" t="s">
        <v>12</v>
      </c>
      <c r="P7" s="11" t="s">
        <v>14</v>
      </c>
      <c r="Q7" s="79" t="s">
        <v>12</v>
      </c>
      <c r="R7" s="11" t="s">
        <v>14</v>
      </c>
      <c r="S7" s="128"/>
      <c r="T7" s="10" t="s">
        <v>12</v>
      </c>
      <c r="U7" s="11" t="s">
        <v>14</v>
      </c>
      <c r="V7" s="128"/>
    </row>
    <row r="8" spans="1:23" ht="11.25" customHeight="1" x14ac:dyDescent="0.2">
      <c r="A8" s="28" t="s">
        <v>20</v>
      </c>
      <c r="B8" s="29" t="s">
        <v>21</v>
      </c>
      <c r="C8" s="30"/>
      <c r="D8" s="31"/>
      <c r="E8" s="31"/>
      <c r="F8" s="86">
        <f>SUM(F9:F13)-0.01</f>
        <v>21919.756000000001</v>
      </c>
      <c r="G8" s="33"/>
      <c r="H8" s="32">
        <f>SUM(H9:H13)</f>
        <v>2535.04</v>
      </c>
      <c r="I8" s="33"/>
      <c r="J8" s="32">
        <f>SUM(J9:J13)</f>
        <v>0</v>
      </c>
      <c r="K8" s="33"/>
      <c r="L8" s="32">
        <f>SUM(L9:L13)</f>
        <v>0</v>
      </c>
      <c r="M8" s="33"/>
      <c r="N8" s="32">
        <f>SUM(N9:N13)</f>
        <v>0</v>
      </c>
      <c r="O8" s="33"/>
      <c r="P8" s="32">
        <f>SUM(P9:P13)</f>
        <v>0</v>
      </c>
      <c r="Q8" s="33"/>
      <c r="R8" s="32">
        <f>SUM(R9:R13)</f>
        <v>0</v>
      </c>
      <c r="S8" s="87">
        <f>(H8+J8+L8+N8+P8+R8)/F8</f>
        <v>0.11565092239165435</v>
      </c>
      <c r="T8" s="33"/>
      <c r="U8" s="32">
        <f>SUM(U9:U13)-0.01</f>
        <v>19384.716</v>
      </c>
      <c r="V8" s="87">
        <f t="shared" ref="V8:V260" si="0">U8/F8</f>
        <v>0.88434907760834558</v>
      </c>
    </row>
    <row r="9" spans="1:23" ht="11.25" customHeight="1" x14ac:dyDescent="0.2">
      <c r="A9" s="34" t="s">
        <v>22</v>
      </c>
      <c r="B9" s="13" t="s">
        <v>23</v>
      </c>
      <c r="C9" s="35" t="s">
        <v>24</v>
      </c>
      <c r="D9" s="36">
        <v>2</v>
      </c>
      <c r="E9" s="36">
        <v>365.49</v>
      </c>
      <c r="F9" s="20">
        <f>D9*E9</f>
        <v>730.98</v>
      </c>
      <c r="G9" s="15">
        <v>2</v>
      </c>
      <c r="H9" s="14">
        <f>G9*E9</f>
        <v>730.98</v>
      </c>
      <c r="I9" s="15">
        <v>0</v>
      </c>
      <c r="J9" s="14">
        <f>I9*E9</f>
        <v>0</v>
      </c>
      <c r="K9" s="53">
        <v>0</v>
      </c>
      <c r="L9" s="14">
        <f>K9*$E9</f>
        <v>0</v>
      </c>
      <c r="M9" s="53">
        <v>0</v>
      </c>
      <c r="N9" s="14">
        <f>M9*$E9</f>
        <v>0</v>
      </c>
      <c r="O9" s="53">
        <v>0</v>
      </c>
      <c r="P9" s="14">
        <f>O9*$E9</f>
        <v>0</v>
      </c>
      <c r="Q9" s="23"/>
      <c r="R9" s="14">
        <f>Q9*$E9</f>
        <v>0</v>
      </c>
      <c r="S9" s="88">
        <f>(J9+H9+L9+N9+P9+R9)/F9</f>
        <v>1</v>
      </c>
      <c r="T9" s="23">
        <f>D9-G9-I9-K9-M9-O9-Q9</f>
        <v>0</v>
      </c>
      <c r="U9" s="14">
        <f>T9*E9</f>
        <v>0</v>
      </c>
      <c r="V9" s="88">
        <f t="shared" si="0"/>
        <v>0</v>
      </c>
    </row>
    <row r="10" spans="1:23" ht="22.5" customHeight="1" x14ac:dyDescent="0.2">
      <c r="A10" s="34" t="s">
        <v>25</v>
      </c>
      <c r="B10" s="13" t="s">
        <v>26</v>
      </c>
      <c r="C10" s="35" t="s">
        <v>27</v>
      </c>
      <c r="D10" s="36">
        <v>3</v>
      </c>
      <c r="E10" s="36">
        <v>260.01</v>
      </c>
      <c r="F10" s="20">
        <f>D10*E10</f>
        <v>780.03</v>
      </c>
      <c r="G10" s="15">
        <v>0</v>
      </c>
      <c r="H10" s="14">
        <f>G10*E10</f>
        <v>0</v>
      </c>
      <c r="I10" s="15">
        <v>0</v>
      </c>
      <c r="J10" s="14">
        <f>I10*E10</f>
        <v>0</v>
      </c>
      <c r="K10" s="53">
        <v>0</v>
      </c>
      <c r="L10" s="14">
        <f>K10*$E10</f>
        <v>0</v>
      </c>
      <c r="M10" s="53">
        <v>0</v>
      </c>
      <c r="N10" s="14">
        <f>M10*$E10</f>
        <v>0</v>
      </c>
      <c r="O10" s="53">
        <v>0</v>
      </c>
      <c r="P10" s="14">
        <f>O10*$E10</f>
        <v>0</v>
      </c>
      <c r="Q10" s="23"/>
      <c r="R10" s="14">
        <f>Q10*$E10</f>
        <v>0</v>
      </c>
      <c r="S10" s="88">
        <f>(J10+H10+L10+N10+P10+R10)/F10</f>
        <v>0</v>
      </c>
      <c r="T10" s="23">
        <f>D10-G10-I10-K10-M10-O10-Q10</f>
        <v>3</v>
      </c>
      <c r="U10" s="14">
        <f>T10*E10</f>
        <v>780.03</v>
      </c>
      <c r="V10" s="88">
        <f t="shared" si="0"/>
        <v>1</v>
      </c>
    </row>
    <row r="11" spans="1:23" ht="11.25" customHeight="1" x14ac:dyDescent="0.2">
      <c r="A11" s="34" t="s">
        <v>28</v>
      </c>
      <c r="B11" s="13" t="s">
        <v>29</v>
      </c>
      <c r="C11" s="35" t="s">
        <v>30</v>
      </c>
      <c r="D11" s="36">
        <v>1</v>
      </c>
      <c r="E11" s="36">
        <v>15869.38</v>
      </c>
      <c r="F11" s="20">
        <f>D11*E11</f>
        <v>15869.38</v>
      </c>
      <c r="G11" s="15">
        <v>0</v>
      </c>
      <c r="H11" s="14">
        <f>G11*E11</f>
        <v>0</v>
      </c>
      <c r="I11" s="15">
        <v>0</v>
      </c>
      <c r="J11" s="14">
        <f>I11*E11</f>
        <v>0</v>
      </c>
      <c r="K11" s="53">
        <v>0</v>
      </c>
      <c r="L11" s="14">
        <f>K11*$E11</f>
        <v>0</v>
      </c>
      <c r="M11" s="53">
        <v>0</v>
      </c>
      <c r="N11" s="14">
        <f>M11*$E11</f>
        <v>0</v>
      </c>
      <c r="O11" s="53">
        <v>0</v>
      </c>
      <c r="P11" s="14">
        <f>O11*$E11</f>
        <v>0</v>
      </c>
      <c r="Q11" s="23"/>
      <c r="R11" s="14">
        <f>Q11*$E11</f>
        <v>0</v>
      </c>
      <c r="S11" s="88">
        <f>(J11+H11+L11+N11+P11+R11)/F11</f>
        <v>0</v>
      </c>
      <c r="T11" s="23">
        <f>D11-G11-I11-K11-M11-O11-Q11</f>
        <v>1</v>
      </c>
      <c r="U11" s="14">
        <f>T11*E11</f>
        <v>15869.38</v>
      </c>
      <c r="V11" s="88">
        <f t="shared" si="0"/>
        <v>1</v>
      </c>
    </row>
    <row r="12" spans="1:23" ht="11.25" customHeight="1" x14ac:dyDescent="0.2">
      <c r="A12" s="34" t="s">
        <v>31</v>
      </c>
      <c r="B12" s="13" t="s">
        <v>32</v>
      </c>
      <c r="C12" s="35" t="s">
        <v>33</v>
      </c>
      <c r="D12" s="36">
        <v>38.700000000000003</v>
      </c>
      <c r="E12" s="36">
        <v>70.680000000000007</v>
      </c>
      <c r="F12" s="20">
        <f>D12*E12</f>
        <v>2735.3160000000003</v>
      </c>
      <c r="G12" s="15">
        <v>0</v>
      </c>
      <c r="H12" s="14">
        <f>G12*E12</f>
        <v>0</v>
      </c>
      <c r="I12" s="15">
        <v>0</v>
      </c>
      <c r="J12" s="14">
        <f>I12*E12</f>
        <v>0</v>
      </c>
      <c r="K12" s="53">
        <v>0</v>
      </c>
      <c r="L12" s="14">
        <f>K12*$E12</f>
        <v>0</v>
      </c>
      <c r="M12" s="53">
        <v>0</v>
      </c>
      <c r="N12" s="14">
        <f>M12*$E12</f>
        <v>0</v>
      </c>
      <c r="O12" s="53">
        <v>0</v>
      </c>
      <c r="P12" s="14">
        <f>O12*$E12</f>
        <v>0</v>
      </c>
      <c r="Q12" s="23"/>
      <c r="R12" s="14">
        <f>Q12*$E12</f>
        <v>0</v>
      </c>
      <c r="S12" s="88">
        <f>(J12+H12+L12+N12+P12+R12)/F12</f>
        <v>0</v>
      </c>
      <c r="T12" s="23">
        <f>D12-G12-I12-K12-M12-O12-Q12</f>
        <v>38.700000000000003</v>
      </c>
      <c r="U12" s="14">
        <f>T12*E12</f>
        <v>2735.3160000000003</v>
      </c>
      <c r="V12" s="88">
        <f t="shared" si="0"/>
        <v>1</v>
      </c>
    </row>
    <row r="13" spans="1:23" ht="11.25" customHeight="1" x14ac:dyDescent="0.2">
      <c r="A13" s="34" t="s">
        <v>34</v>
      </c>
      <c r="B13" s="13" t="s">
        <v>35</v>
      </c>
      <c r="C13" s="35" t="s">
        <v>24</v>
      </c>
      <c r="D13" s="36">
        <v>1</v>
      </c>
      <c r="E13" s="36">
        <v>1804.06</v>
      </c>
      <c r="F13" s="20">
        <f>D13*E13</f>
        <v>1804.06</v>
      </c>
      <c r="G13" s="15">
        <v>1</v>
      </c>
      <c r="H13" s="14">
        <f>G13*E13</f>
        <v>1804.06</v>
      </c>
      <c r="I13" s="15">
        <v>0</v>
      </c>
      <c r="J13" s="14">
        <f>I13*E13</f>
        <v>0</v>
      </c>
      <c r="K13" s="53">
        <v>0</v>
      </c>
      <c r="L13" s="14">
        <f>K13*$E13</f>
        <v>0</v>
      </c>
      <c r="M13" s="53">
        <v>0</v>
      </c>
      <c r="N13" s="14">
        <f>M13*$E13</f>
        <v>0</v>
      </c>
      <c r="O13" s="53">
        <v>0</v>
      </c>
      <c r="P13" s="14">
        <f>O13*$E13</f>
        <v>0</v>
      </c>
      <c r="Q13" s="23"/>
      <c r="R13" s="14">
        <f>Q13*$E13</f>
        <v>0</v>
      </c>
      <c r="S13" s="88">
        <f>(J13+H13+L13+N13+P13+R13)/F13</f>
        <v>1</v>
      </c>
      <c r="T13" s="23">
        <f>D13-G13-I13-K13-M13-O13-Q13</f>
        <v>0</v>
      </c>
      <c r="U13" s="14">
        <f>T13*E13</f>
        <v>0</v>
      </c>
      <c r="V13" s="88">
        <f t="shared" si="0"/>
        <v>0</v>
      </c>
    </row>
    <row r="14" spans="1:23" ht="11.25" customHeight="1" x14ac:dyDescent="0.2">
      <c r="A14" s="37" t="s">
        <v>36</v>
      </c>
      <c r="B14" s="12" t="s">
        <v>37</v>
      </c>
      <c r="C14" s="38"/>
      <c r="D14" s="39"/>
      <c r="E14" s="39"/>
      <c r="F14" s="89">
        <f>F15+F23</f>
        <v>788971.10000000009</v>
      </c>
      <c r="G14" s="40"/>
      <c r="H14" s="17">
        <f>H15+H23</f>
        <v>62164.411999999997</v>
      </c>
      <c r="I14" s="40"/>
      <c r="J14" s="17">
        <f>J15+J23</f>
        <v>56377.54</v>
      </c>
      <c r="K14" s="40"/>
      <c r="L14" s="17">
        <f>L15+L23</f>
        <v>28188.77</v>
      </c>
      <c r="M14" s="40"/>
      <c r="N14" s="17">
        <f>N15+N23</f>
        <v>56377.54</v>
      </c>
      <c r="O14" s="40"/>
      <c r="P14" s="17">
        <f>P15+P23</f>
        <v>70218.51999999999</v>
      </c>
      <c r="Q14" s="40"/>
      <c r="R14" s="17">
        <f>R15+R23</f>
        <v>70218.51999999999</v>
      </c>
      <c r="S14" s="90">
        <f>(H14+J14+L14+N14+P14+R14)/F14</f>
        <v>0.43543458309182681</v>
      </c>
      <c r="T14" s="40"/>
      <c r="U14" s="17">
        <f>U15+U23</f>
        <v>445425.79799999995</v>
      </c>
      <c r="V14" s="91">
        <f t="shared" si="0"/>
        <v>0.56456541690817308</v>
      </c>
    </row>
    <row r="15" spans="1:23" ht="11.25" customHeight="1" x14ac:dyDescent="0.2">
      <c r="A15" s="41" t="s">
        <v>38</v>
      </c>
      <c r="B15" s="18" t="s">
        <v>39</v>
      </c>
      <c r="C15" s="42"/>
      <c r="D15" s="43"/>
      <c r="E15" s="43"/>
      <c r="F15" s="92">
        <f>SUM(F16:F22)</f>
        <v>719563.2300000001</v>
      </c>
      <c r="G15" s="44"/>
      <c r="H15" s="19">
        <f>SUM(H16:H22)</f>
        <v>28188.77</v>
      </c>
      <c r="I15" s="44"/>
      <c r="J15" s="19">
        <f>SUM(J16:J22)</f>
        <v>56377.54</v>
      </c>
      <c r="K15" s="44"/>
      <c r="L15" s="19">
        <f>SUM(L16:L22)</f>
        <v>28188.77</v>
      </c>
      <c r="M15" s="44"/>
      <c r="N15" s="19">
        <f>SUM(N16:N22)</f>
        <v>56377.54</v>
      </c>
      <c r="O15" s="44"/>
      <c r="P15" s="19">
        <f>SUM(P16:P22)</f>
        <v>70218.51999999999</v>
      </c>
      <c r="Q15" s="44"/>
      <c r="R15" s="44">
        <f>SUM(R16:R22)</f>
        <v>70218.51999999999</v>
      </c>
      <c r="S15" s="93">
        <f>(H15+J15+L15+N15+P15+R15)/F15</f>
        <v>0.43021884261651328</v>
      </c>
      <c r="T15" s="44"/>
      <c r="U15" s="19">
        <f>SUM(U16:U22)</f>
        <v>409993.56999999995</v>
      </c>
      <c r="V15" s="94">
        <f t="shared" si="0"/>
        <v>0.56978115738348645</v>
      </c>
    </row>
    <row r="16" spans="1:23" ht="11.25" customHeight="1" x14ac:dyDescent="0.2">
      <c r="A16" s="34" t="s">
        <v>40</v>
      </c>
      <c r="B16" s="13" t="s">
        <v>41</v>
      </c>
      <c r="C16" s="35" t="s">
        <v>42</v>
      </c>
      <c r="D16" s="36">
        <v>12</v>
      </c>
      <c r="E16" s="36">
        <v>19529.599999999999</v>
      </c>
      <c r="F16" s="20">
        <f t="shared" ref="F16:F22" si="1">D16*E16</f>
        <v>234355.19999999998</v>
      </c>
      <c r="G16" s="15">
        <v>1</v>
      </c>
      <c r="H16" s="14">
        <f t="shared" ref="H16:H22" si="2">G16*E16</f>
        <v>19529.599999999999</v>
      </c>
      <c r="I16" s="15">
        <v>2</v>
      </c>
      <c r="J16" s="14">
        <f t="shared" ref="J16:J22" si="3">I16*E16</f>
        <v>39059.199999999997</v>
      </c>
      <c r="K16" s="53">
        <v>1</v>
      </c>
      <c r="L16" s="14">
        <f t="shared" ref="L16:L22" si="4">K16*$E16</f>
        <v>19529.599999999999</v>
      </c>
      <c r="M16" s="53">
        <v>2</v>
      </c>
      <c r="N16" s="14">
        <f t="shared" ref="N16:N22" si="5">M16*$E16</f>
        <v>39059.199999999997</v>
      </c>
      <c r="O16" s="53">
        <v>2</v>
      </c>
      <c r="P16" s="14">
        <f t="shared" ref="P16:P22" si="6">O16*$E16</f>
        <v>39059.199999999997</v>
      </c>
      <c r="Q16" s="23">
        <v>2</v>
      </c>
      <c r="R16" s="14">
        <f t="shared" ref="R16:R22" si="7">Q16*$E16</f>
        <v>39059.199999999997</v>
      </c>
      <c r="S16" s="88">
        <f t="shared" ref="S16:S22" si="8">(J16+H16+L16+N16+P16+R16)/F16</f>
        <v>0.83333333333333337</v>
      </c>
      <c r="T16" s="23">
        <f t="shared" ref="T16:T22" si="9">D16-G16-I16-K16-M16-O16-Q16</f>
        <v>2</v>
      </c>
      <c r="U16" s="14">
        <f t="shared" ref="U16:U22" si="10">T16*E16</f>
        <v>39059.199999999997</v>
      </c>
      <c r="V16" s="88">
        <f t="shared" si="0"/>
        <v>0.16666666666666666</v>
      </c>
    </row>
    <row r="17" spans="1:22" ht="11.25" customHeight="1" x14ac:dyDescent="0.2">
      <c r="A17" s="45" t="s">
        <v>43</v>
      </c>
      <c r="B17" s="46" t="s">
        <v>44</v>
      </c>
      <c r="C17" s="47" t="s">
        <v>42</v>
      </c>
      <c r="D17" s="48">
        <v>9</v>
      </c>
      <c r="E17" s="48">
        <v>19199.8</v>
      </c>
      <c r="F17" s="95">
        <f t="shared" si="1"/>
        <v>172798.19999999998</v>
      </c>
      <c r="G17" s="50">
        <v>0</v>
      </c>
      <c r="H17" s="49">
        <f t="shared" si="2"/>
        <v>0</v>
      </c>
      <c r="I17" s="50">
        <v>0</v>
      </c>
      <c r="J17" s="49">
        <f t="shared" si="3"/>
        <v>0</v>
      </c>
      <c r="K17" s="53">
        <v>0</v>
      </c>
      <c r="L17" s="14">
        <f t="shared" si="4"/>
        <v>0</v>
      </c>
      <c r="M17" s="53">
        <v>0</v>
      </c>
      <c r="N17" s="14">
        <f t="shared" si="5"/>
        <v>0</v>
      </c>
      <c r="O17" s="53">
        <v>0</v>
      </c>
      <c r="P17" s="14">
        <f t="shared" si="6"/>
        <v>0</v>
      </c>
      <c r="Q17" s="23"/>
      <c r="R17" s="14">
        <f t="shared" si="7"/>
        <v>0</v>
      </c>
      <c r="S17" s="88">
        <f t="shared" si="8"/>
        <v>0</v>
      </c>
      <c r="T17" s="23">
        <f t="shared" si="9"/>
        <v>9</v>
      </c>
      <c r="U17" s="14">
        <f t="shared" si="10"/>
        <v>172798.19999999998</v>
      </c>
      <c r="V17" s="88">
        <f t="shared" si="0"/>
        <v>1</v>
      </c>
    </row>
    <row r="18" spans="1:22" ht="11.25" customHeight="1" x14ac:dyDescent="0.2">
      <c r="A18" s="45" t="s">
        <v>45</v>
      </c>
      <c r="B18" s="46" t="s">
        <v>46</v>
      </c>
      <c r="C18" s="47" t="s">
        <v>42</v>
      </c>
      <c r="D18" s="48">
        <v>11</v>
      </c>
      <c r="E18" s="48">
        <v>6920.49</v>
      </c>
      <c r="F18" s="95">
        <f t="shared" si="1"/>
        <v>76125.39</v>
      </c>
      <c r="G18" s="50">
        <v>0</v>
      </c>
      <c r="H18" s="49">
        <f t="shared" si="2"/>
        <v>0</v>
      </c>
      <c r="I18" s="50">
        <v>0</v>
      </c>
      <c r="J18" s="49">
        <f t="shared" si="3"/>
        <v>0</v>
      </c>
      <c r="K18" s="53">
        <v>0</v>
      </c>
      <c r="L18" s="14">
        <f t="shared" si="4"/>
        <v>0</v>
      </c>
      <c r="M18" s="53">
        <v>0</v>
      </c>
      <c r="N18" s="14">
        <f t="shared" si="5"/>
        <v>0</v>
      </c>
      <c r="O18" s="53">
        <v>2</v>
      </c>
      <c r="P18" s="14">
        <f t="shared" si="6"/>
        <v>13840.98</v>
      </c>
      <c r="Q18" s="23">
        <v>2</v>
      </c>
      <c r="R18" s="14">
        <f t="shared" si="7"/>
        <v>13840.98</v>
      </c>
      <c r="S18" s="88">
        <f t="shared" si="8"/>
        <v>0.36363636363636365</v>
      </c>
      <c r="T18" s="23">
        <f t="shared" si="9"/>
        <v>7</v>
      </c>
      <c r="U18" s="14">
        <f t="shared" si="10"/>
        <v>48443.43</v>
      </c>
      <c r="V18" s="88">
        <f t="shared" si="0"/>
        <v>0.63636363636363635</v>
      </c>
    </row>
    <row r="19" spans="1:22" ht="11.25" customHeight="1" x14ac:dyDescent="0.2">
      <c r="A19" s="34" t="s">
        <v>47</v>
      </c>
      <c r="B19" s="13" t="s">
        <v>48</v>
      </c>
      <c r="C19" s="35" t="s">
        <v>42</v>
      </c>
      <c r="D19" s="36">
        <v>12</v>
      </c>
      <c r="E19" s="36">
        <v>4916.26</v>
      </c>
      <c r="F19" s="20">
        <f t="shared" si="1"/>
        <v>58995.12</v>
      </c>
      <c r="G19" s="15">
        <v>1</v>
      </c>
      <c r="H19" s="14">
        <f t="shared" si="2"/>
        <v>4916.26</v>
      </c>
      <c r="I19" s="15">
        <v>2</v>
      </c>
      <c r="J19" s="14">
        <f t="shared" si="3"/>
        <v>9832.52</v>
      </c>
      <c r="K19" s="53">
        <v>1</v>
      </c>
      <c r="L19" s="14">
        <f t="shared" si="4"/>
        <v>4916.26</v>
      </c>
      <c r="M19" s="53">
        <v>2</v>
      </c>
      <c r="N19" s="14">
        <f t="shared" si="5"/>
        <v>9832.52</v>
      </c>
      <c r="O19" s="53">
        <v>2</v>
      </c>
      <c r="P19" s="14">
        <f t="shared" si="6"/>
        <v>9832.52</v>
      </c>
      <c r="Q19" s="23">
        <v>2</v>
      </c>
      <c r="R19" s="14">
        <f t="shared" si="7"/>
        <v>9832.52</v>
      </c>
      <c r="S19" s="88">
        <f t="shared" si="8"/>
        <v>0.83333333333333337</v>
      </c>
      <c r="T19" s="23">
        <f t="shared" si="9"/>
        <v>2</v>
      </c>
      <c r="U19" s="14">
        <f t="shared" si="10"/>
        <v>9832.52</v>
      </c>
      <c r="V19" s="88">
        <f t="shared" si="0"/>
        <v>0.16666666666666666</v>
      </c>
    </row>
    <row r="20" spans="1:22" ht="22.5" customHeight="1" x14ac:dyDescent="0.2">
      <c r="A20" s="45" t="s">
        <v>49</v>
      </c>
      <c r="B20" s="46" t="s">
        <v>50</v>
      </c>
      <c r="C20" s="47" t="s">
        <v>42</v>
      </c>
      <c r="D20" s="48">
        <v>12</v>
      </c>
      <c r="E20" s="48">
        <v>6842.66</v>
      </c>
      <c r="F20" s="95">
        <f t="shared" si="1"/>
        <v>82111.92</v>
      </c>
      <c r="G20" s="50">
        <v>0</v>
      </c>
      <c r="H20" s="49">
        <f t="shared" si="2"/>
        <v>0</v>
      </c>
      <c r="I20" s="50">
        <v>0</v>
      </c>
      <c r="J20" s="49">
        <f t="shared" si="3"/>
        <v>0</v>
      </c>
      <c r="K20" s="53">
        <v>0</v>
      </c>
      <c r="L20" s="14">
        <f t="shared" si="4"/>
        <v>0</v>
      </c>
      <c r="M20" s="53">
        <v>0</v>
      </c>
      <c r="N20" s="14">
        <f t="shared" si="5"/>
        <v>0</v>
      </c>
      <c r="O20" s="53">
        <v>0</v>
      </c>
      <c r="P20" s="14">
        <f t="shared" si="6"/>
        <v>0</v>
      </c>
      <c r="Q20" s="23">
        <v>0</v>
      </c>
      <c r="R20" s="14">
        <f t="shared" si="7"/>
        <v>0</v>
      </c>
      <c r="S20" s="88">
        <f t="shared" si="8"/>
        <v>0</v>
      </c>
      <c r="T20" s="23">
        <f t="shared" si="9"/>
        <v>12</v>
      </c>
      <c r="U20" s="14">
        <f t="shared" si="10"/>
        <v>82111.92</v>
      </c>
      <c r="V20" s="88">
        <f t="shared" si="0"/>
        <v>1</v>
      </c>
    </row>
    <row r="21" spans="1:22" ht="11.25" customHeight="1" x14ac:dyDescent="0.2">
      <c r="A21" s="45" t="s">
        <v>51</v>
      </c>
      <c r="B21" s="46" t="s">
        <v>52</v>
      </c>
      <c r="C21" s="47" t="s">
        <v>42</v>
      </c>
      <c r="D21" s="48">
        <v>12</v>
      </c>
      <c r="E21" s="48">
        <v>4188.54</v>
      </c>
      <c r="F21" s="95">
        <f t="shared" si="1"/>
        <v>50262.479999999996</v>
      </c>
      <c r="G21" s="50">
        <v>0</v>
      </c>
      <c r="H21" s="49">
        <f t="shared" si="2"/>
        <v>0</v>
      </c>
      <c r="I21" s="50">
        <v>0</v>
      </c>
      <c r="J21" s="49">
        <f t="shared" si="3"/>
        <v>0</v>
      </c>
      <c r="K21" s="53">
        <v>0</v>
      </c>
      <c r="L21" s="14">
        <f t="shared" si="4"/>
        <v>0</v>
      </c>
      <c r="M21" s="53">
        <v>0</v>
      </c>
      <c r="N21" s="14">
        <f t="shared" si="5"/>
        <v>0</v>
      </c>
      <c r="O21" s="53">
        <v>0</v>
      </c>
      <c r="P21" s="14">
        <f t="shared" si="6"/>
        <v>0</v>
      </c>
      <c r="Q21" s="23"/>
      <c r="R21" s="14">
        <f t="shared" si="7"/>
        <v>0</v>
      </c>
      <c r="S21" s="88">
        <f t="shared" si="8"/>
        <v>0</v>
      </c>
      <c r="T21" s="23">
        <f t="shared" si="9"/>
        <v>12</v>
      </c>
      <c r="U21" s="14">
        <f t="shared" si="10"/>
        <v>50262.479999999996</v>
      </c>
      <c r="V21" s="88">
        <f t="shared" si="0"/>
        <v>1</v>
      </c>
    </row>
    <row r="22" spans="1:22" ht="11.25" customHeight="1" x14ac:dyDescent="0.2">
      <c r="A22" s="34" t="s">
        <v>53</v>
      </c>
      <c r="B22" s="13" t="s">
        <v>54</v>
      </c>
      <c r="C22" s="35" t="s">
        <v>42</v>
      </c>
      <c r="D22" s="36">
        <v>12</v>
      </c>
      <c r="E22" s="36">
        <v>3742.91</v>
      </c>
      <c r="F22" s="20">
        <f t="shared" si="1"/>
        <v>44914.92</v>
      </c>
      <c r="G22" s="15">
        <v>1</v>
      </c>
      <c r="H22" s="14">
        <f t="shared" si="2"/>
        <v>3742.91</v>
      </c>
      <c r="I22" s="15">
        <v>2</v>
      </c>
      <c r="J22" s="14">
        <f t="shared" si="3"/>
        <v>7485.82</v>
      </c>
      <c r="K22" s="53">
        <v>1</v>
      </c>
      <c r="L22" s="14">
        <f t="shared" si="4"/>
        <v>3742.91</v>
      </c>
      <c r="M22" s="53">
        <v>2</v>
      </c>
      <c r="N22" s="14">
        <f t="shared" si="5"/>
        <v>7485.82</v>
      </c>
      <c r="O22" s="53">
        <v>2</v>
      </c>
      <c r="P22" s="14">
        <f t="shared" si="6"/>
        <v>7485.82</v>
      </c>
      <c r="Q22" s="23">
        <v>2</v>
      </c>
      <c r="R22" s="14">
        <f t="shared" si="7"/>
        <v>7485.82</v>
      </c>
      <c r="S22" s="88">
        <f t="shared" si="8"/>
        <v>0.83333333333333337</v>
      </c>
      <c r="T22" s="23">
        <f t="shared" si="9"/>
        <v>2</v>
      </c>
      <c r="U22" s="14">
        <f t="shared" si="10"/>
        <v>7485.82</v>
      </c>
      <c r="V22" s="88">
        <f t="shared" si="0"/>
        <v>0.16666666666666666</v>
      </c>
    </row>
    <row r="23" spans="1:22" ht="11.25" customHeight="1" x14ac:dyDescent="0.2">
      <c r="A23" s="41" t="s">
        <v>55</v>
      </c>
      <c r="B23" s="18" t="s">
        <v>56</v>
      </c>
      <c r="C23" s="42"/>
      <c r="D23" s="43"/>
      <c r="E23" s="43"/>
      <c r="F23" s="92">
        <f>SUM(F24:F28)</f>
        <v>69407.87</v>
      </c>
      <c r="G23" s="44"/>
      <c r="H23" s="19">
        <f>SUM(H24:H28)</f>
        <v>33975.642</v>
      </c>
      <c r="I23" s="51"/>
      <c r="J23" s="19">
        <f>SUM(J24:J28)</f>
        <v>0</v>
      </c>
      <c r="K23" s="51"/>
      <c r="L23" s="19">
        <f>SUM(L24:L28)</f>
        <v>0</v>
      </c>
      <c r="M23" s="51"/>
      <c r="N23" s="19">
        <f>SUM(N24:N28)</f>
        <v>0</v>
      </c>
      <c r="O23" s="51"/>
      <c r="P23" s="19">
        <f>SUM(P24:P28)</f>
        <v>0</v>
      </c>
      <c r="Q23" s="44"/>
      <c r="R23" s="44">
        <f>SUM(R24:R28)</f>
        <v>0</v>
      </c>
      <c r="S23" s="93">
        <f>(H23+J23+L23+N23+P23+R23)/F23</f>
        <v>0.48950705445938625</v>
      </c>
      <c r="T23" s="96"/>
      <c r="U23" s="19">
        <f>SUM(U24:U28)</f>
        <v>35432.228000000003</v>
      </c>
      <c r="V23" s="94">
        <f t="shared" si="0"/>
        <v>0.51049294554061386</v>
      </c>
    </row>
    <row r="24" spans="1:22" ht="45" customHeight="1" x14ac:dyDescent="0.2">
      <c r="A24" s="45" t="s">
        <v>57</v>
      </c>
      <c r="B24" s="46" t="s">
        <v>58</v>
      </c>
      <c r="C24" s="47" t="s">
        <v>27</v>
      </c>
      <c r="D24" s="48">
        <v>15</v>
      </c>
      <c r="E24" s="48">
        <v>487.23</v>
      </c>
      <c r="F24" s="97">
        <f>D24*E24</f>
        <v>7308.4500000000007</v>
      </c>
      <c r="G24" s="53">
        <v>0</v>
      </c>
      <c r="H24" s="52">
        <f>G24*E24</f>
        <v>0</v>
      </c>
      <c r="I24" s="53">
        <v>0</v>
      </c>
      <c r="J24" s="52">
        <f>I24*E24</f>
        <v>0</v>
      </c>
      <c r="K24" s="53">
        <v>0</v>
      </c>
      <c r="L24" s="14">
        <f>K24*$E24</f>
        <v>0</v>
      </c>
      <c r="M24" s="53">
        <v>0</v>
      </c>
      <c r="N24" s="14">
        <f>M24*$E24</f>
        <v>0</v>
      </c>
      <c r="O24" s="53">
        <v>0</v>
      </c>
      <c r="P24" s="14">
        <f>O24*$E24</f>
        <v>0</v>
      </c>
      <c r="Q24" s="23"/>
      <c r="R24" s="14">
        <f>Q24*$E24</f>
        <v>0</v>
      </c>
      <c r="S24" s="88">
        <f>(J24+H24+L24+N24+P24+R24)/F24</f>
        <v>0</v>
      </c>
      <c r="T24" s="23">
        <f>D24-G24-I24-K24-M24-O24-Q24</f>
        <v>15</v>
      </c>
      <c r="U24" s="14">
        <f>T24*E24</f>
        <v>7308.4500000000007</v>
      </c>
      <c r="V24" s="88">
        <f t="shared" si="0"/>
        <v>1</v>
      </c>
    </row>
    <row r="25" spans="1:22" ht="22.5" customHeight="1" x14ac:dyDescent="0.2">
      <c r="A25" s="34" t="s">
        <v>59</v>
      </c>
      <c r="B25" s="13" t="s">
        <v>60</v>
      </c>
      <c r="C25" s="35" t="s">
        <v>27</v>
      </c>
      <c r="D25" s="36">
        <v>18</v>
      </c>
      <c r="E25" s="36">
        <v>880.28</v>
      </c>
      <c r="F25" s="20">
        <f>D25*E25</f>
        <v>15845.039999999999</v>
      </c>
      <c r="G25" s="15">
        <v>18</v>
      </c>
      <c r="H25" s="14">
        <f>G25*E25</f>
        <v>15845.039999999999</v>
      </c>
      <c r="I25" s="15">
        <v>0</v>
      </c>
      <c r="J25" s="14">
        <f>I25*E25</f>
        <v>0</v>
      </c>
      <c r="K25" s="53">
        <v>0</v>
      </c>
      <c r="L25" s="14">
        <f>K25*$E25</f>
        <v>0</v>
      </c>
      <c r="M25" s="53">
        <v>0</v>
      </c>
      <c r="N25" s="14">
        <f>M25*$E25</f>
        <v>0</v>
      </c>
      <c r="O25" s="53">
        <v>0</v>
      </c>
      <c r="P25" s="14">
        <f>O25*$E25</f>
        <v>0</v>
      </c>
      <c r="Q25" s="23"/>
      <c r="R25" s="14">
        <f>Q25*$E25</f>
        <v>0</v>
      </c>
      <c r="S25" s="88">
        <f>(J25+H25+L25+N25+P25+R25)/F25</f>
        <v>1</v>
      </c>
      <c r="T25" s="23">
        <f>D25-G25-I25-K25-M25-O25-Q25</f>
        <v>0</v>
      </c>
      <c r="U25" s="14">
        <f>T25*E25</f>
        <v>0</v>
      </c>
      <c r="V25" s="88">
        <f t="shared" si="0"/>
        <v>0</v>
      </c>
    </row>
    <row r="26" spans="1:22" ht="11.25" customHeight="1" x14ac:dyDescent="0.2">
      <c r="A26" s="45" t="s">
        <v>61</v>
      </c>
      <c r="B26" s="46" t="s">
        <v>62</v>
      </c>
      <c r="C26" s="47" t="s">
        <v>27</v>
      </c>
      <c r="D26" s="48">
        <v>230</v>
      </c>
      <c r="E26" s="48">
        <v>128.86000000000001</v>
      </c>
      <c r="F26" s="95">
        <f>D26*E26</f>
        <v>29637.800000000003</v>
      </c>
      <c r="G26" s="50">
        <v>140.69999999999999</v>
      </c>
      <c r="H26" s="49">
        <f>G26*E26</f>
        <v>18130.601999999999</v>
      </c>
      <c r="I26" s="50">
        <v>0</v>
      </c>
      <c r="J26" s="49">
        <f>I26*E26</f>
        <v>0</v>
      </c>
      <c r="K26" s="53">
        <v>0</v>
      </c>
      <c r="L26" s="14">
        <f>K26*$E26</f>
        <v>0</v>
      </c>
      <c r="M26" s="53">
        <v>0</v>
      </c>
      <c r="N26" s="14">
        <f>M26*$E26</f>
        <v>0</v>
      </c>
      <c r="O26" s="53">
        <v>0</v>
      </c>
      <c r="P26" s="14">
        <f>O26*$E26</f>
        <v>0</v>
      </c>
      <c r="Q26" s="23"/>
      <c r="R26" s="14">
        <f>Q26*$E26</f>
        <v>0</v>
      </c>
      <c r="S26" s="88">
        <f>(J26+H26+L26+N26+P26+R26)/F26</f>
        <v>0.61173913043478256</v>
      </c>
      <c r="T26" s="23">
        <f>D26-G26-I26-K26-M26-O26-Q26</f>
        <v>89.300000000000011</v>
      </c>
      <c r="U26" s="14">
        <f>T26*E26</f>
        <v>11507.198000000002</v>
      </c>
      <c r="V26" s="88">
        <f t="shared" si="0"/>
        <v>0.38826086956521744</v>
      </c>
    </row>
    <row r="27" spans="1:22" ht="22.5" customHeight="1" x14ac:dyDescent="0.2">
      <c r="A27" s="45" t="s">
        <v>63</v>
      </c>
      <c r="B27" s="46" t="s">
        <v>64</v>
      </c>
      <c r="C27" s="47" t="s">
        <v>27</v>
      </c>
      <c r="D27" s="48">
        <v>20</v>
      </c>
      <c r="E27" s="48">
        <v>535.79999999999995</v>
      </c>
      <c r="F27" s="95">
        <f>D27*E27</f>
        <v>10716</v>
      </c>
      <c r="G27" s="50">
        <v>0</v>
      </c>
      <c r="H27" s="49">
        <f>G27*E27</f>
        <v>0</v>
      </c>
      <c r="I27" s="50">
        <v>0</v>
      </c>
      <c r="J27" s="49">
        <f>I27*E27</f>
        <v>0</v>
      </c>
      <c r="K27" s="53">
        <v>0</v>
      </c>
      <c r="L27" s="14">
        <f>K27*$E27</f>
        <v>0</v>
      </c>
      <c r="M27" s="53">
        <v>0</v>
      </c>
      <c r="N27" s="14">
        <f>M27*$E27</f>
        <v>0</v>
      </c>
      <c r="O27" s="53">
        <v>0</v>
      </c>
      <c r="P27" s="14">
        <f>O27*$E27</f>
        <v>0</v>
      </c>
      <c r="Q27" s="23"/>
      <c r="R27" s="14">
        <f>Q27*$E27</f>
        <v>0</v>
      </c>
      <c r="S27" s="88">
        <f>(J27+H27+L27+N27+P27+R27)/F27</f>
        <v>0</v>
      </c>
      <c r="T27" s="23">
        <f>D27-G27-I27-K27-M27-O27-Q27</f>
        <v>20</v>
      </c>
      <c r="U27" s="14">
        <f>T27*E27</f>
        <v>10716</v>
      </c>
      <c r="V27" s="88">
        <f t="shared" si="0"/>
        <v>1</v>
      </c>
    </row>
    <row r="28" spans="1:22" ht="22.5" customHeight="1" x14ac:dyDescent="0.2">
      <c r="A28" s="45" t="s">
        <v>65</v>
      </c>
      <c r="B28" s="46" t="s">
        <v>66</v>
      </c>
      <c r="C28" s="47" t="s">
        <v>27</v>
      </c>
      <c r="D28" s="48">
        <v>6</v>
      </c>
      <c r="E28" s="48">
        <v>983.43</v>
      </c>
      <c r="F28" s="95">
        <f>D28*E28</f>
        <v>5900.58</v>
      </c>
      <c r="G28" s="50">
        <v>0</v>
      </c>
      <c r="H28" s="49">
        <f>G28*E28</f>
        <v>0</v>
      </c>
      <c r="I28" s="50">
        <v>0</v>
      </c>
      <c r="J28" s="49">
        <f>I28*E28</f>
        <v>0</v>
      </c>
      <c r="K28" s="53">
        <v>0</v>
      </c>
      <c r="L28" s="14">
        <f>K28*$E28</f>
        <v>0</v>
      </c>
      <c r="M28" s="53">
        <v>0</v>
      </c>
      <c r="N28" s="14">
        <f>M28*$E28</f>
        <v>0</v>
      </c>
      <c r="O28" s="53">
        <v>0</v>
      </c>
      <c r="P28" s="14">
        <f>O28*$E28</f>
        <v>0</v>
      </c>
      <c r="Q28" s="23"/>
      <c r="R28" s="14">
        <f>Q28*$E28</f>
        <v>0</v>
      </c>
      <c r="S28" s="88">
        <f>(J28+H28+L28+N28+P28+R28)/F28</f>
        <v>0</v>
      </c>
      <c r="T28" s="23">
        <f>D28-G28-I28-K28-M28-O28-Q28</f>
        <v>6</v>
      </c>
      <c r="U28" s="14">
        <f>T28*E28</f>
        <v>5900.58</v>
      </c>
      <c r="V28" s="88">
        <f t="shared" si="0"/>
        <v>1</v>
      </c>
    </row>
    <row r="29" spans="1:22" ht="11.25" customHeight="1" x14ac:dyDescent="0.2">
      <c r="A29" s="37" t="s">
        <v>67</v>
      </c>
      <c r="B29" s="12" t="s">
        <v>68</v>
      </c>
      <c r="C29" s="38"/>
      <c r="D29" s="39"/>
      <c r="E29" s="39"/>
      <c r="F29" s="89">
        <f>SUM(F30:F33)</f>
        <v>2899.6420000000003</v>
      </c>
      <c r="G29" s="40"/>
      <c r="H29" s="17">
        <f>SUM(H30:H33)</f>
        <v>1369.5820000000001</v>
      </c>
      <c r="I29" s="54"/>
      <c r="J29" s="17">
        <f>SUM(J30:J33)</f>
        <v>510.4</v>
      </c>
      <c r="K29" s="54"/>
      <c r="L29" s="17">
        <f>SUM(L30:L33)</f>
        <v>255.2</v>
      </c>
      <c r="M29" s="54"/>
      <c r="N29" s="17">
        <f>SUM(N30:N33)</f>
        <v>0</v>
      </c>
      <c r="O29" s="54"/>
      <c r="P29" s="17">
        <f>SUM(P30:P33)</f>
        <v>382.8</v>
      </c>
      <c r="Q29" s="40"/>
      <c r="R29" s="40">
        <f>SUM(R30:R33)</f>
        <v>0</v>
      </c>
      <c r="S29" s="90">
        <f>(H29+J29+L29+N29+P29+R29)/F29</f>
        <v>0.86837685479793703</v>
      </c>
      <c r="T29" s="98"/>
      <c r="U29" s="17">
        <f>SUM(U30:U33)</f>
        <v>381.66</v>
      </c>
      <c r="V29" s="91">
        <f t="shared" si="0"/>
        <v>0.13162314520206286</v>
      </c>
    </row>
    <row r="30" spans="1:22" ht="22.5" customHeight="1" x14ac:dyDescent="0.2">
      <c r="A30" s="34" t="s">
        <v>69</v>
      </c>
      <c r="B30" s="13" t="s">
        <v>70</v>
      </c>
      <c r="C30" s="35" t="s">
        <v>33</v>
      </c>
      <c r="D30" s="36">
        <v>6.2</v>
      </c>
      <c r="E30" s="36">
        <v>50.91</v>
      </c>
      <c r="F30" s="20">
        <f>D30*E30</f>
        <v>315.642</v>
      </c>
      <c r="G30" s="15">
        <v>6.2</v>
      </c>
      <c r="H30" s="14">
        <f>G30*E30</f>
        <v>315.642</v>
      </c>
      <c r="I30" s="15">
        <v>0</v>
      </c>
      <c r="J30" s="14">
        <f>I30*E30</f>
        <v>0</v>
      </c>
      <c r="K30" s="53">
        <v>0</v>
      </c>
      <c r="L30" s="14">
        <f>K30*$E30</f>
        <v>0</v>
      </c>
      <c r="M30" s="53">
        <v>0</v>
      </c>
      <c r="N30" s="14">
        <f>M30*$E30</f>
        <v>0</v>
      </c>
      <c r="O30" s="53">
        <v>0</v>
      </c>
      <c r="P30" s="14">
        <f>O30*$E30</f>
        <v>0</v>
      </c>
      <c r="Q30" s="23"/>
      <c r="R30" s="14">
        <f>Q30*$E30</f>
        <v>0</v>
      </c>
      <c r="S30" s="88">
        <f>(J30+H30+L30+N30+P30+R30)/F30</f>
        <v>1</v>
      </c>
      <c r="T30" s="23">
        <f>D30-G30-I30-K30-M30-O30-Q30</f>
        <v>0</v>
      </c>
      <c r="U30" s="14">
        <f>T30*E30</f>
        <v>0</v>
      </c>
      <c r="V30" s="88">
        <f t="shared" si="0"/>
        <v>0</v>
      </c>
    </row>
    <row r="31" spans="1:22" ht="11.25" customHeight="1" x14ac:dyDescent="0.2">
      <c r="A31" s="34" t="s">
        <v>71</v>
      </c>
      <c r="B31" s="13" t="s">
        <v>72</v>
      </c>
      <c r="C31" s="35" t="s">
        <v>33</v>
      </c>
      <c r="D31" s="36">
        <v>90</v>
      </c>
      <c r="E31" s="36">
        <v>12.76</v>
      </c>
      <c r="F31" s="20">
        <f>D31*E31</f>
        <v>1148.4000000000001</v>
      </c>
      <c r="G31" s="15">
        <v>0</v>
      </c>
      <c r="H31" s="14">
        <f>G31*E31</f>
        <v>0</v>
      </c>
      <c r="I31" s="53">
        <v>40</v>
      </c>
      <c r="J31" s="14">
        <f>I31*E31</f>
        <v>510.4</v>
      </c>
      <c r="K31" s="53">
        <v>20</v>
      </c>
      <c r="L31" s="14">
        <f>K31*$E31</f>
        <v>255.2</v>
      </c>
      <c r="M31" s="53">
        <v>0</v>
      </c>
      <c r="N31" s="14">
        <f>M31*$E31</f>
        <v>0</v>
      </c>
      <c r="O31" s="53">
        <v>30</v>
      </c>
      <c r="P31" s="14">
        <f>O31*$E31</f>
        <v>382.8</v>
      </c>
      <c r="Q31" s="23"/>
      <c r="R31" s="14">
        <f>Q31*$E31</f>
        <v>0</v>
      </c>
      <c r="S31" s="88">
        <f>(J31+H31+L31+N31+P31+R31)/F31</f>
        <v>0.99999999999999978</v>
      </c>
      <c r="T31" s="23">
        <f>D31-G31-I31-K31-M31-O31-Q31</f>
        <v>0</v>
      </c>
      <c r="U31" s="14">
        <f>T31*E31</f>
        <v>0</v>
      </c>
      <c r="V31" s="88">
        <f t="shared" si="0"/>
        <v>0</v>
      </c>
    </row>
    <row r="32" spans="1:22" ht="11.25" customHeight="1" x14ac:dyDescent="0.2">
      <c r="A32" s="34" t="s">
        <v>73</v>
      </c>
      <c r="B32" s="13" t="s">
        <v>74</v>
      </c>
      <c r="C32" s="35" t="s">
        <v>75</v>
      </c>
      <c r="D32" s="36">
        <v>2</v>
      </c>
      <c r="E32" s="36">
        <v>190.83</v>
      </c>
      <c r="F32" s="20">
        <f>D32*E32</f>
        <v>381.66</v>
      </c>
      <c r="G32" s="15">
        <v>0</v>
      </c>
      <c r="H32" s="14">
        <f>G32*E32</f>
        <v>0</v>
      </c>
      <c r="I32" s="15">
        <v>0</v>
      </c>
      <c r="J32" s="14">
        <f>I32*E32</f>
        <v>0</v>
      </c>
      <c r="K32" s="53">
        <v>0</v>
      </c>
      <c r="L32" s="14">
        <f>K32*$E32</f>
        <v>0</v>
      </c>
      <c r="M32" s="53">
        <v>0</v>
      </c>
      <c r="N32" s="14">
        <f>M32*$E32</f>
        <v>0</v>
      </c>
      <c r="O32" s="53">
        <v>0</v>
      </c>
      <c r="P32" s="14">
        <f>O32*$E32</f>
        <v>0</v>
      </c>
      <c r="Q32" s="23"/>
      <c r="R32" s="14">
        <f>Q32*$E32</f>
        <v>0</v>
      </c>
      <c r="S32" s="88">
        <f>(J32+H32+L32+N32+P32+R32)/F32</f>
        <v>0</v>
      </c>
      <c r="T32" s="23">
        <f>D32-G32-I32-K32-M32-O32-Q32</f>
        <v>2</v>
      </c>
      <c r="U32" s="14">
        <f>T32*E32</f>
        <v>381.66</v>
      </c>
      <c r="V32" s="88">
        <f t="shared" si="0"/>
        <v>1</v>
      </c>
    </row>
    <row r="33" spans="1:22" ht="11.25" customHeight="1" x14ac:dyDescent="0.2">
      <c r="A33" s="34" t="s">
        <v>76</v>
      </c>
      <c r="B33" s="13" t="s">
        <v>77</v>
      </c>
      <c r="C33" s="35" t="s">
        <v>75</v>
      </c>
      <c r="D33" s="36">
        <v>1</v>
      </c>
      <c r="E33" s="36">
        <v>1053.94</v>
      </c>
      <c r="F33" s="20">
        <f>D33*E33</f>
        <v>1053.94</v>
      </c>
      <c r="G33" s="15">
        <v>1</v>
      </c>
      <c r="H33" s="14">
        <f>G33*E33</f>
        <v>1053.94</v>
      </c>
      <c r="I33" s="15">
        <v>0</v>
      </c>
      <c r="J33" s="14">
        <f>I33*E33</f>
        <v>0</v>
      </c>
      <c r="K33" s="53">
        <v>0</v>
      </c>
      <c r="L33" s="14">
        <f>K33*$E33</f>
        <v>0</v>
      </c>
      <c r="M33" s="53">
        <v>0</v>
      </c>
      <c r="N33" s="14">
        <f>M33*$E33</f>
        <v>0</v>
      </c>
      <c r="O33" s="53">
        <v>0</v>
      </c>
      <c r="P33" s="14">
        <f>O33*$E33</f>
        <v>0</v>
      </c>
      <c r="Q33" s="23"/>
      <c r="R33" s="52">
        <f>Q33*$E33</f>
        <v>0</v>
      </c>
      <c r="S33" s="88">
        <f>(J33+H33+L33+N33+P33+R33)/F33</f>
        <v>1</v>
      </c>
      <c r="T33" s="23">
        <f>D33-G33-I33-K33-M33-O33-Q33</f>
        <v>0</v>
      </c>
      <c r="U33" s="14">
        <f>T33*E33</f>
        <v>0</v>
      </c>
      <c r="V33" s="88">
        <f t="shared" si="0"/>
        <v>0</v>
      </c>
    </row>
    <row r="34" spans="1:22" ht="11.25" customHeight="1" x14ac:dyDescent="0.2">
      <c r="A34" s="37" t="s">
        <v>78</v>
      </c>
      <c r="B34" s="12" t="s">
        <v>79</v>
      </c>
      <c r="C34" s="38"/>
      <c r="D34" s="39"/>
      <c r="E34" s="39"/>
      <c r="F34" s="89">
        <f>SUM(F35:F42)</f>
        <v>78913.83</v>
      </c>
      <c r="G34" s="40"/>
      <c r="H34" s="17">
        <f>SUM(H35:H42)</f>
        <v>5654.335</v>
      </c>
      <c r="I34" s="54"/>
      <c r="J34" s="17">
        <f>SUM(J35:J42)</f>
        <v>24702.35</v>
      </c>
      <c r="K34" s="54"/>
      <c r="L34" s="17">
        <f>SUM(L35:L42)</f>
        <v>8800.69</v>
      </c>
      <c r="M34" s="54"/>
      <c r="N34" s="17">
        <f>SUM(N35:N42)</f>
        <v>18260.34</v>
      </c>
      <c r="O34" s="54"/>
      <c r="P34" s="17">
        <f>SUM(P35:P42)</f>
        <v>10941.83</v>
      </c>
      <c r="Q34" s="40"/>
      <c r="R34" s="40">
        <f>SUM(R35:R42)</f>
        <v>1181.865</v>
      </c>
      <c r="S34" s="90">
        <f>(H34+J34+L34+N34+P34+R34)/F34</f>
        <v>0.8812322250738559</v>
      </c>
      <c r="T34" s="98"/>
      <c r="U34" s="17">
        <f>SUM(U35:U42)</f>
        <v>9372.42</v>
      </c>
      <c r="V34" s="91">
        <f t="shared" si="0"/>
        <v>0.11876777492614413</v>
      </c>
    </row>
    <row r="35" spans="1:22" ht="33.75" customHeight="1" x14ac:dyDescent="0.2">
      <c r="A35" s="34" t="s">
        <v>80</v>
      </c>
      <c r="B35" s="13" t="s">
        <v>81</v>
      </c>
      <c r="C35" s="35" t="s">
        <v>82</v>
      </c>
      <c r="D35" s="36">
        <v>6480</v>
      </c>
      <c r="E35" s="36">
        <v>2.16</v>
      </c>
      <c r="F35" s="20">
        <f t="shared" ref="F35:F42" si="11">D35*E35</f>
        <v>13996.800000000001</v>
      </c>
      <c r="G35" s="15">
        <v>0</v>
      </c>
      <c r="H35" s="14">
        <f t="shared" ref="H35:H42" si="12">G35*E35</f>
        <v>0</v>
      </c>
      <c r="I35" s="15">
        <v>162</v>
      </c>
      <c r="J35" s="14">
        <f t="shared" ref="J35:J42" si="13">I35*E35</f>
        <v>349.92</v>
      </c>
      <c r="K35" s="53">
        <v>32</v>
      </c>
      <c r="L35" s="14">
        <f t="shared" ref="L35:L42" si="14">K35*$E35</f>
        <v>69.12</v>
      </c>
      <c r="M35" s="53">
        <f>((26*1)+(24*1))</f>
        <v>50</v>
      </c>
      <c r="N35" s="14">
        <f t="shared" ref="N35:N42" si="15">M35*$E35</f>
        <v>108</v>
      </c>
      <c r="O35" s="53">
        <v>352</v>
      </c>
      <c r="P35" s="14">
        <f t="shared" ref="P35:P42" si="16">O35*$E35</f>
        <v>760.32</v>
      </c>
      <c r="Q35" s="82">
        <v>270</v>
      </c>
      <c r="R35" s="14">
        <f t="shared" ref="R35:R42" si="17">Q35*$E35</f>
        <v>583.20000000000005</v>
      </c>
      <c r="S35" s="88">
        <f t="shared" ref="S35:S42" si="18">(J35+H35+L35+N35+P35+R35)/F35</f>
        <v>0.13364197530864197</v>
      </c>
      <c r="T35" s="23">
        <f t="shared" ref="T35:T42" si="19">D35-G35-I35-K35-M35-O35-Q35</f>
        <v>5614</v>
      </c>
      <c r="U35" s="14">
        <f t="shared" ref="U35:U42" si="20">T35*E35</f>
        <v>12126.240000000002</v>
      </c>
      <c r="V35" s="88">
        <f t="shared" si="0"/>
        <v>0.86635802469135803</v>
      </c>
    </row>
    <row r="36" spans="1:22" ht="33.75" customHeight="1" x14ac:dyDescent="0.2">
      <c r="A36" s="34" t="s">
        <v>83</v>
      </c>
      <c r="B36" s="13" t="s">
        <v>84</v>
      </c>
      <c r="C36" s="35" t="s">
        <v>85</v>
      </c>
      <c r="D36" s="36">
        <v>1350</v>
      </c>
      <c r="E36" s="36">
        <v>12.01</v>
      </c>
      <c r="F36" s="20">
        <f t="shared" si="11"/>
        <v>16213.5</v>
      </c>
      <c r="G36" s="15">
        <v>112.5</v>
      </c>
      <c r="H36" s="14">
        <f t="shared" si="12"/>
        <v>1351.125</v>
      </c>
      <c r="I36" s="15">
        <v>441</v>
      </c>
      <c r="J36" s="14">
        <f t="shared" si="13"/>
        <v>5296.41</v>
      </c>
      <c r="K36" s="53">
        <v>182</v>
      </c>
      <c r="L36" s="14">
        <f t="shared" si="14"/>
        <v>2185.8200000000002</v>
      </c>
      <c r="M36" s="53">
        <v>240</v>
      </c>
      <c r="N36" s="14">
        <f t="shared" si="15"/>
        <v>2882.4</v>
      </c>
      <c r="O36" s="53">
        <v>352</v>
      </c>
      <c r="P36" s="14">
        <f t="shared" si="16"/>
        <v>4227.5199999999995</v>
      </c>
      <c r="Q36" s="23">
        <v>22.5</v>
      </c>
      <c r="R36" s="14">
        <f t="shared" si="17"/>
        <v>270.22500000000002</v>
      </c>
      <c r="S36" s="88">
        <f t="shared" si="18"/>
        <v>0.99999999999999989</v>
      </c>
      <c r="T36" s="23">
        <f t="shared" si="19"/>
        <v>0</v>
      </c>
      <c r="U36" s="14">
        <f t="shared" si="20"/>
        <v>0</v>
      </c>
      <c r="V36" s="88">
        <f t="shared" si="0"/>
        <v>0</v>
      </c>
    </row>
    <row r="37" spans="1:22" s="100" customFormat="1" ht="45" customHeight="1" x14ac:dyDescent="0.2">
      <c r="A37" s="45" t="s">
        <v>86</v>
      </c>
      <c r="B37" s="46" t="s">
        <v>87</v>
      </c>
      <c r="C37" s="47" t="s">
        <v>88</v>
      </c>
      <c r="D37" s="48">
        <v>96</v>
      </c>
      <c r="E37" s="48">
        <v>16.28</v>
      </c>
      <c r="F37" s="95">
        <f t="shared" si="11"/>
        <v>1562.88</v>
      </c>
      <c r="G37" s="50">
        <v>75</v>
      </c>
      <c r="H37" s="49">
        <f t="shared" si="12"/>
        <v>1221</v>
      </c>
      <c r="I37" s="50">
        <v>150</v>
      </c>
      <c r="J37" s="49">
        <f t="shared" si="13"/>
        <v>2442</v>
      </c>
      <c r="K37" s="53">
        <v>0</v>
      </c>
      <c r="L37" s="52">
        <f t="shared" si="14"/>
        <v>0</v>
      </c>
      <c r="M37" s="53">
        <v>150</v>
      </c>
      <c r="N37" s="52">
        <f t="shared" si="15"/>
        <v>2442</v>
      </c>
      <c r="O37" s="53">
        <v>0</v>
      </c>
      <c r="P37" s="52">
        <f t="shared" si="16"/>
        <v>0</v>
      </c>
      <c r="Q37" s="82"/>
      <c r="R37" s="14">
        <f t="shared" si="17"/>
        <v>0</v>
      </c>
      <c r="S37" s="88">
        <f t="shared" si="18"/>
        <v>3.9062499999999996</v>
      </c>
      <c r="T37" s="23">
        <f t="shared" si="19"/>
        <v>-279</v>
      </c>
      <c r="U37" s="52">
        <f t="shared" si="20"/>
        <v>-4542.12</v>
      </c>
      <c r="V37" s="99">
        <f t="shared" si="0"/>
        <v>-2.9062499999999996</v>
      </c>
    </row>
    <row r="38" spans="1:22" s="100" customFormat="1" ht="22.5" customHeight="1" x14ac:dyDescent="0.2">
      <c r="A38" s="45" t="s">
        <v>89</v>
      </c>
      <c r="B38" s="46" t="s">
        <v>90</v>
      </c>
      <c r="C38" s="47" t="s">
        <v>91</v>
      </c>
      <c r="D38" s="48">
        <v>96</v>
      </c>
      <c r="E38" s="48">
        <v>20.29</v>
      </c>
      <c r="F38" s="95">
        <f t="shared" si="11"/>
        <v>1947.84</v>
      </c>
      <c r="G38" s="50">
        <v>75</v>
      </c>
      <c r="H38" s="49">
        <f t="shared" si="12"/>
        <v>1521.75</v>
      </c>
      <c r="I38" s="50">
        <v>150</v>
      </c>
      <c r="J38" s="49">
        <f t="shared" si="13"/>
        <v>3043.5</v>
      </c>
      <c r="K38" s="53">
        <v>0</v>
      </c>
      <c r="L38" s="52">
        <f t="shared" si="14"/>
        <v>0</v>
      </c>
      <c r="M38" s="53">
        <v>150</v>
      </c>
      <c r="N38" s="52">
        <f t="shared" si="15"/>
        <v>3043.5</v>
      </c>
      <c r="O38" s="53">
        <v>0</v>
      </c>
      <c r="P38" s="52">
        <f t="shared" si="16"/>
        <v>0</v>
      </c>
      <c r="Q38" s="82"/>
      <c r="R38" s="14">
        <f t="shared" si="17"/>
        <v>0</v>
      </c>
      <c r="S38" s="88">
        <f t="shared" si="18"/>
        <v>3.90625</v>
      </c>
      <c r="T38" s="23">
        <f t="shared" si="19"/>
        <v>-279</v>
      </c>
      <c r="U38" s="52">
        <f t="shared" si="20"/>
        <v>-5660.91</v>
      </c>
      <c r="V38" s="99">
        <f t="shared" si="0"/>
        <v>-2.90625</v>
      </c>
    </row>
    <row r="39" spans="1:22" ht="22.5" customHeight="1" x14ac:dyDescent="0.2">
      <c r="A39" s="34" t="s">
        <v>92</v>
      </c>
      <c r="B39" s="13" t="s">
        <v>93</v>
      </c>
      <c r="C39" s="35" t="s">
        <v>85</v>
      </c>
      <c r="D39" s="36">
        <v>900</v>
      </c>
      <c r="E39" s="36">
        <v>27.37</v>
      </c>
      <c r="F39" s="101">
        <f t="shared" si="11"/>
        <v>24633</v>
      </c>
      <c r="G39" s="56">
        <v>40</v>
      </c>
      <c r="H39" s="55">
        <f t="shared" si="12"/>
        <v>1094.8</v>
      </c>
      <c r="I39" s="56">
        <v>338</v>
      </c>
      <c r="J39" s="55">
        <f t="shared" si="13"/>
        <v>9251.06</v>
      </c>
      <c r="K39" s="53">
        <v>182</v>
      </c>
      <c r="L39" s="14">
        <f t="shared" si="14"/>
        <v>4981.34</v>
      </c>
      <c r="M39" s="53">
        <v>240</v>
      </c>
      <c r="N39" s="14">
        <f t="shared" si="15"/>
        <v>6568.8</v>
      </c>
      <c r="O39" s="53">
        <v>88</v>
      </c>
      <c r="P39" s="14">
        <f t="shared" si="16"/>
        <v>2408.56</v>
      </c>
      <c r="Q39" s="23">
        <v>12</v>
      </c>
      <c r="R39" s="14">
        <f t="shared" si="17"/>
        <v>328.44</v>
      </c>
      <c r="S39" s="88">
        <f t="shared" si="18"/>
        <v>1</v>
      </c>
      <c r="T39" s="23">
        <f t="shared" si="19"/>
        <v>0</v>
      </c>
      <c r="U39" s="14">
        <f t="shared" si="20"/>
        <v>0</v>
      </c>
      <c r="V39" s="88">
        <f t="shared" si="0"/>
        <v>0</v>
      </c>
    </row>
    <row r="40" spans="1:22" ht="22.5" customHeight="1" x14ac:dyDescent="0.2">
      <c r="A40" s="34" t="s">
        <v>94</v>
      </c>
      <c r="B40" s="13" t="s">
        <v>95</v>
      </c>
      <c r="C40" s="35" t="s">
        <v>82</v>
      </c>
      <c r="D40" s="36">
        <v>540</v>
      </c>
      <c r="E40" s="36">
        <v>27.06</v>
      </c>
      <c r="F40" s="20">
        <f t="shared" si="11"/>
        <v>14612.4</v>
      </c>
      <c r="G40" s="15">
        <v>0</v>
      </c>
      <c r="H40" s="14">
        <f t="shared" si="12"/>
        <v>0</v>
      </c>
      <c r="I40" s="15">
        <v>108</v>
      </c>
      <c r="J40" s="14">
        <f t="shared" si="13"/>
        <v>2922.48</v>
      </c>
      <c r="K40" s="53">
        <v>32</v>
      </c>
      <c r="L40" s="14">
        <f t="shared" si="14"/>
        <v>865.92</v>
      </c>
      <c r="M40" s="53">
        <f>((26*1)+(24*1))</f>
        <v>50</v>
      </c>
      <c r="N40" s="14">
        <f t="shared" si="15"/>
        <v>1353</v>
      </c>
      <c r="O40" s="53">
        <v>88</v>
      </c>
      <c r="P40" s="14">
        <f t="shared" si="16"/>
        <v>2381.2799999999997</v>
      </c>
      <c r="Q40" s="23"/>
      <c r="R40" s="14">
        <f t="shared" si="17"/>
        <v>0</v>
      </c>
      <c r="S40" s="88">
        <f t="shared" si="18"/>
        <v>0.51481481481481484</v>
      </c>
      <c r="T40" s="23">
        <f t="shared" si="19"/>
        <v>262</v>
      </c>
      <c r="U40" s="14">
        <f t="shared" si="20"/>
        <v>7089.7199999999993</v>
      </c>
      <c r="V40" s="88">
        <f t="shared" si="0"/>
        <v>0.48518518518518516</v>
      </c>
    </row>
    <row r="41" spans="1:22" ht="22.5" customHeight="1" x14ac:dyDescent="0.2">
      <c r="A41" s="45" t="s">
        <v>96</v>
      </c>
      <c r="B41" s="46" t="s">
        <v>97</v>
      </c>
      <c r="C41" s="47" t="s">
        <v>75</v>
      </c>
      <c r="D41" s="48">
        <v>24</v>
      </c>
      <c r="E41" s="48">
        <v>232.83</v>
      </c>
      <c r="F41" s="97">
        <f t="shared" si="11"/>
        <v>5587.92</v>
      </c>
      <c r="G41" s="53">
        <v>2</v>
      </c>
      <c r="H41" s="52">
        <f t="shared" si="12"/>
        <v>465.66</v>
      </c>
      <c r="I41" s="53">
        <v>6</v>
      </c>
      <c r="J41" s="52">
        <f t="shared" si="13"/>
        <v>1396.98</v>
      </c>
      <c r="K41" s="53">
        <v>3</v>
      </c>
      <c r="L41" s="14">
        <f t="shared" si="14"/>
        <v>698.49</v>
      </c>
      <c r="M41" s="53">
        <f>4+4</f>
        <v>8</v>
      </c>
      <c r="N41" s="14">
        <f t="shared" si="15"/>
        <v>1862.64</v>
      </c>
      <c r="O41" s="53">
        <v>5</v>
      </c>
      <c r="P41" s="14">
        <f t="shared" si="16"/>
        <v>1164.1500000000001</v>
      </c>
      <c r="Q41" s="23"/>
      <c r="R41" s="14">
        <f t="shared" si="17"/>
        <v>0</v>
      </c>
      <c r="S41" s="88">
        <f t="shared" si="18"/>
        <v>1</v>
      </c>
      <c r="T41" s="23">
        <f t="shared" si="19"/>
        <v>0</v>
      </c>
      <c r="U41" s="14">
        <f t="shared" si="20"/>
        <v>0</v>
      </c>
      <c r="V41" s="88">
        <f t="shared" si="0"/>
        <v>0</v>
      </c>
    </row>
    <row r="42" spans="1:22" ht="33.75" customHeight="1" x14ac:dyDescent="0.2">
      <c r="A42" s="45" t="s">
        <v>98</v>
      </c>
      <c r="B42" s="46" t="s">
        <v>99</v>
      </c>
      <c r="C42" s="47" t="s">
        <v>75</v>
      </c>
      <c r="D42" s="48">
        <v>1</v>
      </c>
      <c r="E42" s="48">
        <v>359.49</v>
      </c>
      <c r="F42" s="97">
        <f t="shared" si="11"/>
        <v>359.49</v>
      </c>
      <c r="G42" s="53">
        <v>0</v>
      </c>
      <c r="H42" s="52">
        <f t="shared" si="12"/>
        <v>0</v>
      </c>
      <c r="I42" s="53">
        <v>0</v>
      </c>
      <c r="J42" s="52">
        <f t="shared" si="13"/>
        <v>0</v>
      </c>
      <c r="K42" s="53">
        <v>0</v>
      </c>
      <c r="L42" s="14">
        <f t="shared" si="14"/>
        <v>0</v>
      </c>
      <c r="M42" s="53">
        <v>0</v>
      </c>
      <c r="N42" s="14">
        <f t="shared" si="15"/>
        <v>0</v>
      </c>
      <c r="O42" s="53">
        <v>0</v>
      </c>
      <c r="P42" s="14">
        <f t="shared" si="16"/>
        <v>0</v>
      </c>
      <c r="Q42" s="23"/>
      <c r="R42" s="14">
        <f t="shared" si="17"/>
        <v>0</v>
      </c>
      <c r="S42" s="88">
        <f t="shared" si="18"/>
        <v>0</v>
      </c>
      <c r="T42" s="23">
        <f t="shared" si="19"/>
        <v>1</v>
      </c>
      <c r="U42" s="14">
        <f t="shared" si="20"/>
        <v>359.49</v>
      </c>
      <c r="V42" s="88">
        <f t="shared" si="0"/>
        <v>1</v>
      </c>
    </row>
    <row r="43" spans="1:22" ht="11.25" customHeight="1" x14ac:dyDescent="0.2">
      <c r="A43" s="37" t="s">
        <v>100</v>
      </c>
      <c r="B43" s="12" t="s">
        <v>101</v>
      </c>
      <c r="C43" s="38"/>
      <c r="D43" s="39"/>
      <c r="E43" s="39"/>
      <c r="F43" s="89">
        <f>SUM(F44:F57)-0.02</f>
        <v>619627.67999999982</v>
      </c>
      <c r="G43" s="40"/>
      <c r="H43" s="17">
        <f>SUM(H44:H57)-0</f>
        <v>20742.549099799999</v>
      </c>
      <c r="I43" s="54"/>
      <c r="J43" s="17">
        <f>SUM(J44:J57)-0</f>
        <v>18843.806159119998</v>
      </c>
      <c r="K43" s="54"/>
      <c r="L43" s="17">
        <f>SUM(L44:L57)-0</f>
        <v>6778.9730986939994</v>
      </c>
      <c r="M43" s="54"/>
      <c r="N43" s="17">
        <f>SUM(N44:N57)-0</f>
        <v>7828.5107999999991</v>
      </c>
      <c r="O43" s="54"/>
      <c r="P43" s="17">
        <f>SUM(P44:P57)-0</f>
        <v>257225.77715552002</v>
      </c>
      <c r="Q43" s="40"/>
      <c r="R43" s="40">
        <f>SUM(R44:R57)-0</f>
        <v>35516.31146012</v>
      </c>
      <c r="S43" s="90">
        <f>(H43+J43+L43+N43+P43+R43)/F43</f>
        <v>0.55991031222693954</v>
      </c>
      <c r="T43" s="98"/>
      <c r="U43" s="17">
        <f>SUM(U44:U57)-0.02</f>
        <v>272691.75222674594</v>
      </c>
      <c r="V43" s="91">
        <f t="shared" si="0"/>
        <v>0.44008968777306079</v>
      </c>
    </row>
    <row r="44" spans="1:22" s="80" customFormat="1" ht="33.75" customHeight="1" x14ac:dyDescent="0.2">
      <c r="A44" s="45" t="s">
        <v>102</v>
      </c>
      <c r="B44" s="46" t="s">
        <v>103</v>
      </c>
      <c r="C44" s="47" t="s">
        <v>27</v>
      </c>
      <c r="D44" s="48">
        <v>985</v>
      </c>
      <c r="E44" s="48">
        <v>108.82</v>
      </c>
      <c r="F44" s="95">
        <f t="shared" ref="F44:F57" si="21">D44*E44</f>
        <v>107187.7</v>
      </c>
      <c r="G44" s="50">
        <v>190.61339000000001</v>
      </c>
      <c r="H44" s="49">
        <f t="shared" ref="H44:H57" si="22">G44*E44</f>
        <v>20742.549099799999</v>
      </c>
      <c r="I44" s="50">
        <f>35.91+137.254916</f>
        <v>173.16491600000001</v>
      </c>
      <c r="J44" s="49">
        <f t="shared" ref="J44:J57" si="23">I44*E44</f>
        <v>18843.806159119998</v>
      </c>
      <c r="K44" s="50">
        <f>35.91+67.316-40.9307133</f>
        <v>62.295286699999998</v>
      </c>
      <c r="L44" s="55">
        <f t="shared" ref="L44:L57" si="24">K44*$E44</f>
        <v>6778.9730986939994</v>
      </c>
      <c r="M44" s="50">
        <v>71.94</v>
      </c>
      <c r="N44" s="55">
        <f t="shared" ref="N44:N57" si="25">M44*$E44</f>
        <v>7828.5107999999991</v>
      </c>
      <c r="O44" s="50">
        <f>139.452766+4.25317</f>
        <v>143.70593600000001</v>
      </c>
      <c r="P44" s="55">
        <f t="shared" ref="P44:P57" si="26">O44*$E44</f>
        <v>15638.079955519999</v>
      </c>
      <c r="Q44" s="102">
        <f>105.75+139.452766-1.0648</f>
        <v>244.13796600000001</v>
      </c>
      <c r="R44" s="14">
        <f t="shared" ref="R44:R57" si="27">Q44*$E44</f>
        <v>26567.093460119999</v>
      </c>
      <c r="S44" s="88">
        <f t="shared" ref="S44:S57" si="28">(J44+H44+L44+N44+P44+R44)/F44</f>
        <v>0.8993477103553299</v>
      </c>
      <c r="T44" s="23">
        <f t="shared" ref="T44:T57" si="29">D44-G44-I44-K44-M44-O44-Q44</f>
        <v>99.142505300000039</v>
      </c>
      <c r="U44" s="14">
        <f t="shared" ref="U44:U57" si="30">T44*E44</f>
        <v>10788.687426746004</v>
      </c>
      <c r="V44" s="88">
        <f t="shared" si="0"/>
        <v>0.1006522896446701</v>
      </c>
    </row>
    <row r="45" spans="1:22" ht="22.5" customHeight="1" x14ac:dyDescent="0.2">
      <c r="A45" s="34" t="s">
        <v>104</v>
      </c>
      <c r="B45" s="13" t="s">
        <v>105</v>
      </c>
      <c r="C45" s="35" t="s">
        <v>33</v>
      </c>
      <c r="D45" s="36">
        <v>50</v>
      </c>
      <c r="E45" s="36">
        <v>39.81</v>
      </c>
      <c r="F45" s="20">
        <f t="shared" si="21"/>
        <v>1990.5</v>
      </c>
      <c r="G45" s="15">
        <v>0</v>
      </c>
      <c r="H45" s="14">
        <f t="shared" si="22"/>
        <v>0</v>
      </c>
      <c r="I45" s="15">
        <v>0</v>
      </c>
      <c r="J45" s="14">
        <f t="shared" si="23"/>
        <v>0</v>
      </c>
      <c r="K45" s="53">
        <v>0</v>
      </c>
      <c r="L45" s="14">
        <f t="shared" si="24"/>
        <v>0</v>
      </c>
      <c r="M45" s="53">
        <v>0</v>
      </c>
      <c r="N45" s="14">
        <f t="shared" si="25"/>
        <v>0</v>
      </c>
      <c r="O45" s="53">
        <v>50</v>
      </c>
      <c r="P45" s="14">
        <f t="shared" si="26"/>
        <v>1990.5</v>
      </c>
      <c r="Q45" s="23"/>
      <c r="R45" s="14">
        <f t="shared" si="27"/>
        <v>0</v>
      </c>
      <c r="S45" s="88">
        <f t="shared" si="28"/>
        <v>1</v>
      </c>
      <c r="T45" s="23">
        <f t="shared" si="29"/>
        <v>0</v>
      </c>
      <c r="U45" s="14">
        <f t="shared" si="30"/>
        <v>0</v>
      </c>
      <c r="V45" s="88">
        <f t="shared" si="0"/>
        <v>0</v>
      </c>
    </row>
    <row r="46" spans="1:22" ht="33.75" customHeight="1" x14ac:dyDescent="0.2">
      <c r="A46" s="34" t="s">
        <v>106</v>
      </c>
      <c r="B46" s="13" t="s">
        <v>107</v>
      </c>
      <c r="C46" s="35" t="s">
        <v>27</v>
      </c>
      <c r="D46" s="36">
        <v>123.9</v>
      </c>
      <c r="E46" s="36">
        <v>83.9</v>
      </c>
      <c r="F46" s="20">
        <f t="shared" si="21"/>
        <v>10395.210000000001</v>
      </c>
      <c r="G46" s="15">
        <v>0</v>
      </c>
      <c r="H46" s="14">
        <f t="shared" si="22"/>
        <v>0</v>
      </c>
      <c r="I46" s="15">
        <v>0</v>
      </c>
      <c r="J46" s="14">
        <f t="shared" si="23"/>
        <v>0</v>
      </c>
      <c r="K46" s="53">
        <v>0</v>
      </c>
      <c r="L46" s="14">
        <f t="shared" si="24"/>
        <v>0</v>
      </c>
      <c r="M46" s="53">
        <v>0</v>
      </c>
      <c r="N46" s="14">
        <f t="shared" si="25"/>
        <v>0</v>
      </c>
      <c r="O46" s="53">
        <v>97.28</v>
      </c>
      <c r="P46" s="14">
        <f t="shared" si="26"/>
        <v>8161.7920000000004</v>
      </c>
      <c r="Q46" s="23">
        <v>26.62</v>
      </c>
      <c r="R46" s="14">
        <f t="shared" si="27"/>
        <v>2233.4180000000001</v>
      </c>
      <c r="S46" s="88">
        <f t="shared" si="28"/>
        <v>1</v>
      </c>
      <c r="T46" s="23">
        <f t="shared" si="29"/>
        <v>0</v>
      </c>
      <c r="U46" s="14">
        <f t="shared" si="30"/>
        <v>0</v>
      </c>
      <c r="V46" s="88">
        <f t="shared" si="0"/>
        <v>0</v>
      </c>
    </row>
    <row r="47" spans="1:22" ht="33.75" customHeight="1" x14ac:dyDescent="0.2">
      <c r="A47" s="34" t="s">
        <v>108</v>
      </c>
      <c r="B47" s="13" t="s">
        <v>109</v>
      </c>
      <c r="C47" s="35" t="s">
        <v>27</v>
      </c>
      <c r="D47" s="36">
        <v>820</v>
      </c>
      <c r="E47" s="36">
        <v>500.59</v>
      </c>
      <c r="F47" s="20">
        <f t="shared" si="21"/>
        <v>410483.8</v>
      </c>
      <c r="G47" s="15">
        <v>0</v>
      </c>
      <c r="H47" s="14">
        <f t="shared" si="22"/>
        <v>0</v>
      </c>
      <c r="I47" s="15">
        <v>0</v>
      </c>
      <c r="J47" s="14">
        <f t="shared" si="23"/>
        <v>0</v>
      </c>
      <c r="K47" s="53">
        <v>0</v>
      </c>
      <c r="L47" s="14">
        <f t="shared" si="24"/>
        <v>0</v>
      </c>
      <c r="M47" s="53">
        <v>0</v>
      </c>
      <c r="N47" s="14">
        <f t="shared" si="25"/>
        <v>0</v>
      </c>
      <c r="O47" s="53">
        <v>410</v>
      </c>
      <c r="P47" s="14">
        <f t="shared" si="26"/>
        <v>205241.9</v>
      </c>
      <c r="Q47" s="23"/>
      <c r="R47" s="14">
        <f t="shared" si="27"/>
        <v>0</v>
      </c>
      <c r="S47" s="88">
        <f t="shared" si="28"/>
        <v>0.5</v>
      </c>
      <c r="T47" s="23">
        <f t="shared" si="29"/>
        <v>410</v>
      </c>
      <c r="U47" s="14">
        <f t="shared" si="30"/>
        <v>205241.9</v>
      </c>
      <c r="V47" s="88">
        <f t="shared" si="0"/>
        <v>0.5</v>
      </c>
    </row>
    <row r="48" spans="1:22" ht="11.25" customHeight="1" x14ac:dyDescent="0.2">
      <c r="A48" s="34" t="s">
        <v>110</v>
      </c>
      <c r="B48" s="13" t="s">
        <v>111</v>
      </c>
      <c r="C48" s="35" t="s">
        <v>27</v>
      </c>
      <c r="D48" s="36">
        <v>180</v>
      </c>
      <c r="E48" s="36">
        <v>201.52</v>
      </c>
      <c r="F48" s="20">
        <f t="shared" si="21"/>
        <v>36273.599999999999</v>
      </c>
      <c r="G48" s="15">
        <v>0</v>
      </c>
      <c r="H48" s="14">
        <f t="shared" si="22"/>
        <v>0</v>
      </c>
      <c r="I48" s="15">
        <v>0</v>
      </c>
      <c r="J48" s="14">
        <f t="shared" si="23"/>
        <v>0</v>
      </c>
      <c r="K48" s="53">
        <v>0</v>
      </c>
      <c r="L48" s="14">
        <f t="shared" si="24"/>
        <v>0</v>
      </c>
      <c r="M48" s="53">
        <v>0</v>
      </c>
      <c r="N48" s="14">
        <f t="shared" si="25"/>
        <v>0</v>
      </c>
      <c r="O48" s="53">
        <v>0</v>
      </c>
      <c r="P48" s="14">
        <f t="shared" si="26"/>
        <v>0</v>
      </c>
      <c r="Q48" s="23"/>
      <c r="R48" s="14">
        <f t="shared" si="27"/>
        <v>0</v>
      </c>
      <c r="S48" s="88">
        <f t="shared" si="28"/>
        <v>0</v>
      </c>
      <c r="T48" s="23">
        <f t="shared" si="29"/>
        <v>180</v>
      </c>
      <c r="U48" s="14">
        <f t="shared" si="30"/>
        <v>36273.599999999999</v>
      </c>
      <c r="V48" s="88">
        <f t="shared" si="0"/>
        <v>1</v>
      </c>
    </row>
    <row r="49" spans="1:22" ht="11.25" customHeight="1" x14ac:dyDescent="0.2">
      <c r="A49" s="34" t="s">
        <v>112</v>
      </c>
      <c r="B49" s="13" t="s">
        <v>113</v>
      </c>
      <c r="C49" s="35" t="s">
        <v>114</v>
      </c>
      <c r="D49" s="36">
        <v>11.6</v>
      </c>
      <c r="E49" s="36">
        <v>120.68</v>
      </c>
      <c r="F49" s="20">
        <f t="shared" si="21"/>
        <v>1399.8880000000001</v>
      </c>
      <c r="G49" s="15">
        <v>0</v>
      </c>
      <c r="H49" s="14">
        <f t="shared" si="22"/>
        <v>0</v>
      </c>
      <c r="I49" s="15">
        <v>0</v>
      </c>
      <c r="J49" s="14">
        <f t="shared" si="23"/>
        <v>0</v>
      </c>
      <c r="K49" s="53">
        <v>0</v>
      </c>
      <c r="L49" s="14">
        <f t="shared" si="24"/>
        <v>0</v>
      </c>
      <c r="M49" s="53">
        <v>0</v>
      </c>
      <c r="N49" s="14">
        <f t="shared" si="25"/>
        <v>0</v>
      </c>
      <c r="O49" s="53">
        <v>11.6</v>
      </c>
      <c r="P49" s="14">
        <f t="shared" si="26"/>
        <v>1399.8880000000001</v>
      </c>
      <c r="Q49" s="23"/>
      <c r="R49" s="14">
        <f t="shared" si="27"/>
        <v>0</v>
      </c>
      <c r="S49" s="88">
        <f t="shared" si="28"/>
        <v>1</v>
      </c>
      <c r="T49" s="23">
        <f t="shared" si="29"/>
        <v>0</v>
      </c>
      <c r="U49" s="14">
        <f t="shared" si="30"/>
        <v>0</v>
      </c>
      <c r="V49" s="88">
        <f t="shared" si="0"/>
        <v>0</v>
      </c>
    </row>
    <row r="50" spans="1:22" ht="11.25" customHeight="1" x14ac:dyDescent="0.2">
      <c r="A50" s="34" t="s">
        <v>115</v>
      </c>
      <c r="B50" s="13" t="s">
        <v>116</v>
      </c>
      <c r="C50" s="35" t="s">
        <v>91</v>
      </c>
      <c r="D50" s="36">
        <v>58.5</v>
      </c>
      <c r="E50" s="36">
        <v>77.48</v>
      </c>
      <c r="F50" s="20">
        <f t="shared" si="21"/>
        <v>4532.58</v>
      </c>
      <c r="G50" s="15">
        <v>0</v>
      </c>
      <c r="H50" s="14">
        <f t="shared" si="22"/>
        <v>0</v>
      </c>
      <c r="I50" s="15">
        <v>0</v>
      </c>
      <c r="J50" s="14">
        <f t="shared" si="23"/>
        <v>0</v>
      </c>
      <c r="K50" s="53">
        <v>0</v>
      </c>
      <c r="L50" s="14">
        <f t="shared" si="24"/>
        <v>0</v>
      </c>
      <c r="M50" s="53">
        <v>0</v>
      </c>
      <c r="N50" s="14">
        <f t="shared" si="25"/>
        <v>0</v>
      </c>
      <c r="O50" s="53">
        <v>0</v>
      </c>
      <c r="P50" s="14">
        <f t="shared" si="26"/>
        <v>0</v>
      </c>
      <c r="Q50" s="23"/>
      <c r="R50" s="14">
        <f t="shared" si="27"/>
        <v>0</v>
      </c>
      <c r="S50" s="88">
        <f t="shared" si="28"/>
        <v>0</v>
      </c>
      <c r="T50" s="23">
        <f t="shared" si="29"/>
        <v>58.5</v>
      </c>
      <c r="U50" s="14">
        <f t="shared" si="30"/>
        <v>4532.58</v>
      </c>
      <c r="V50" s="88">
        <f t="shared" si="0"/>
        <v>1</v>
      </c>
    </row>
    <row r="51" spans="1:22" ht="11.25" customHeight="1" x14ac:dyDescent="0.2">
      <c r="A51" s="34" t="s">
        <v>117</v>
      </c>
      <c r="B51" s="13" t="s">
        <v>118</v>
      </c>
      <c r="C51" s="35" t="s">
        <v>27</v>
      </c>
      <c r="D51" s="36">
        <v>6</v>
      </c>
      <c r="E51" s="36">
        <v>317.31</v>
      </c>
      <c r="F51" s="20">
        <f t="shared" si="21"/>
        <v>1903.8600000000001</v>
      </c>
      <c r="G51" s="15">
        <v>0</v>
      </c>
      <c r="H51" s="14">
        <f t="shared" si="22"/>
        <v>0</v>
      </c>
      <c r="I51" s="15">
        <v>0</v>
      </c>
      <c r="J51" s="14">
        <f t="shared" si="23"/>
        <v>0</v>
      </c>
      <c r="K51" s="53">
        <v>0</v>
      </c>
      <c r="L51" s="14">
        <f t="shared" si="24"/>
        <v>0</v>
      </c>
      <c r="M51" s="53">
        <v>0</v>
      </c>
      <c r="N51" s="14">
        <f t="shared" si="25"/>
        <v>0</v>
      </c>
      <c r="O51" s="53">
        <v>0</v>
      </c>
      <c r="P51" s="14">
        <f t="shared" si="26"/>
        <v>0</v>
      </c>
      <c r="Q51" s="23"/>
      <c r="R51" s="14">
        <f t="shared" si="27"/>
        <v>0</v>
      </c>
      <c r="S51" s="88">
        <f t="shared" si="28"/>
        <v>0</v>
      </c>
      <c r="T51" s="23">
        <f t="shared" si="29"/>
        <v>6</v>
      </c>
      <c r="U51" s="14">
        <f t="shared" si="30"/>
        <v>1903.8600000000001</v>
      </c>
      <c r="V51" s="88">
        <f t="shared" si="0"/>
        <v>1</v>
      </c>
    </row>
    <row r="52" spans="1:22" ht="22.5" customHeight="1" x14ac:dyDescent="0.2">
      <c r="A52" s="34" t="s">
        <v>119</v>
      </c>
      <c r="B52" s="13" t="s">
        <v>120</v>
      </c>
      <c r="C52" s="35" t="s">
        <v>75</v>
      </c>
      <c r="D52" s="36">
        <v>4</v>
      </c>
      <c r="E52" s="36">
        <v>267.45999999999998</v>
      </c>
      <c r="F52" s="20">
        <f t="shared" si="21"/>
        <v>1069.8399999999999</v>
      </c>
      <c r="G52" s="15">
        <v>0</v>
      </c>
      <c r="H52" s="14">
        <f t="shared" si="22"/>
        <v>0</v>
      </c>
      <c r="I52" s="15">
        <v>0</v>
      </c>
      <c r="J52" s="14">
        <f t="shared" si="23"/>
        <v>0</v>
      </c>
      <c r="K52" s="53">
        <v>0</v>
      </c>
      <c r="L52" s="14">
        <f t="shared" si="24"/>
        <v>0</v>
      </c>
      <c r="M52" s="53">
        <v>0</v>
      </c>
      <c r="N52" s="14">
        <f t="shared" si="25"/>
        <v>0</v>
      </c>
      <c r="O52" s="53">
        <v>0</v>
      </c>
      <c r="P52" s="14">
        <f t="shared" si="26"/>
        <v>0</v>
      </c>
      <c r="Q52" s="23"/>
      <c r="R52" s="14">
        <f t="shared" si="27"/>
        <v>0</v>
      </c>
      <c r="S52" s="88">
        <f t="shared" si="28"/>
        <v>0</v>
      </c>
      <c r="T52" s="23">
        <f t="shared" si="29"/>
        <v>4</v>
      </c>
      <c r="U52" s="14">
        <f t="shared" si="30"/>
        <v>1069.8399999999999</v>
      </c>
      <c r="V52" s="88">
        <f t="shared" si="0"/>
        <v>1</v>
      </c>
    </row>
    <row r="53" spans="1:22" ht="45" customHeight="1" x14ac:dyDescent="0.2">
      <c r="A53" s="34" t="s">
        <v>121</v>
      </c>
      <c r="B53" s="13" t="s">
        <v>122</v>
      </c>
      <c r="C53" s="35" t="s">
        <v>27</v>
      </c>
      <c r="D53" s="36">
        <v>28.54</v>
      </c>
      <c r="E53" s="36">
        <v>32.119999999999997</v>
      </c>
      <c r="F53" s="20">
        <f t="shared" si="21"/>
        <v>916.70479999999986</v>
      </c>
      <c r="G53" s="15">
        <v>0</v>
      </c>
      <c r="H53" s="14">
        <f t="shared" si="22"/>
        <v>0</v>
      </c>
      <c r="I53" s="15">
        <v>0</v>
      </c>
      <c r="J53" s="14">
        <f t="shared" si="23"/>
        <v>0</v>
      </c>
      <c r="K53" s="53">
        <v>0</v>
      </c>
      <c r="L53" s="14">
        <f t="shared" si="24"/>
        <v>0</v>
      </c>
      <c r="M53" s="53">
        <v>0</v>
      </c>
      <c r="N53" s="14">
        <f t="shared" si="25"/>
        <v>0</v>
      </c>
      <c r="O53" s="53">
        <v>0</v>
      </c>
      <c r="P53" s="14">
        <f t="shared" si="26"/>
        <v>0</v>
      </c>
      <c r="Q53" s="23"/>
      <c r="R53" s="14">
        <f t="shared" si="27"/>
        <v>0</v>
      </c>
      <c r="S53" s="88">
        <f t="shared" si="28"/>
        <v>0</v>
      </c>
      <c r="T53" s="23">
        <f t="shared" si="29"/>
        <v>28.54</v>
      </c>
      <c r="U53" s="14">
        <f t="shared" si="30"/>
        <v>916.70479999999986</v>
      </c>
      <c r="V53" s="88">
        <f t="shared" si="0"/>
        <v>1</v>
      </c>
    </row>
    <row r="54" spans="1:22" ht="11.25" customHeight="1" x14ac:dyDescent="0.2">
      <c r="A54" s="34" t="s">
        <v>123</v>
      </c>
      <c r="B54" s="13" t="s">
        <v>124</v>
      </c>
      <c r="C54" s="35" t="s">
        <v>27</v>
      </c>
      <c r="D54" s="36">
        <v>820</v>
      </c>
      <c r="E54" s="36">
        <v>16.38</v>
      </c>
      <c r="F54" s="20">
        <f t="shared" si="21"/>
        <v>13431.599999999999</v>
      </c>
      <c r="G54" s="15">
        <v>0</v>
      </c>
      <c r="H54" s="14">
        <f t="shared" si="22"/>
        <v>0</v>
      </c>
      <c r="I54" s="15">
        <v>0</v>
      </c>
      <c r="J54" s="14">
        <f t="shared" si="23"/>
        <v>0</v>
      </c>
      <c r="K54" s="53">
        <v>0</v>
      </c>
      <c r="L54" s="14">
        <f t="shared" si="24"/>
        <v>0</v>
      </c>
      <c r="M54" s="53">
        <v>0</v>
      </c>
      <c r="N54" s="14">
        <f t="shared" si="25"/>
        <v>0</v>
      </c>
      <c r="O54" s="53">
        <v>0</v>
      </c>
      <c r="P54" s="14">
        <f t="shared" si="26"/>
        <v>0</v>
      </c>
      <c r="Q54" s="82">
        <v>410</v>
      </c>
      <c r="R54" s="14">
        <f t="shared" si="27"/>
        <v>6715.7999999999993</v>
      </c>
      <c r="S54" s="88">
        <f t="shared" si="28"/>
        <v>0.5</v>
      </c>
      <c r="T54" s="23">
        <f t="shared" si="29"/>
        <v>410</v>
      </c>
      <c r="U54" s="14">
        <f t="shared" si="30"/>
        <v>6715.7999999999993</v>
      </c>
      <c r="V54" s="88">
        <f t="shared" si="0"/>
        <v>0.5</v>
      </c>
    </row>
    <row r="55" spans="1:22" ht="11.25" customHeight="1" x14ac:dyDescent="0.2">
      <c r="A55" s="34" t="s">
        <v>125</v>
      </c>
      <c r="B55" s="13" t="s">
        <v>126</v>
      </c>
      <c r="C55" s="35" t="s">
        <v>27</v>
      </c>
      <c r="D55" s="36">
        <v>201.67</v>
      </c>
      <c r="E55" s="36">
        <v>120.16</v>
      </c>
      <c r="F55" s="20">
        <f t="shared" si="21"/>
        <v>24232.667199999996</v>
      </c>
      <c r="G55" s="15">
        <v>0</v>
      </c>
      <c r="H55" s="14">
        <f t="shared" si="22"/>
        <v>0</v>
      </c>
      <c r="I55" s="15">
        <v>0</v>
      </c>
      <c r="J55" s="14">
        <f t="shared" si="23"/>
        <v>0</v>
      </c>
      <c r="K55" s="53">
        <v>0</v>
      </c>
      <c r="L55" s="14">
        <f t="shared" si="24"/>
        <v>0</v>
      </c>
      <c r="M55" s="53">
        <v>0</v>
      </c>
      <c r="N55" s="14">
        <f t="shared" si="25"/>
        <v>0</v>
      </c>
      <c r="O55" s="53">
        <v>201.67</v>
      </c>
      <c r="P55" s="14">
        <f t="shared" si="26"/>
        <v>24232.667199999996</v>
      </c>
      <c r="Q55" s="23"/>
      <c r="R55" s="14">
        <f t="shared" si="27"/>
        <v>0</v>
      </c>
      <c r="S55" s="88">
        <f t="shared" si="28"/>
        <v>1</v>
      </c>
      <c r="T55" s="23">
        <f t="shared" si="29"/>
        <v>0</v>
      </c>
      <c r="U55" s="14">
        <f t="shared" si="30"/>
        <v>0</v>
      </c>
      <c r="V55" s="88">
        <f t="shared" si="0"/>
        <v>0</v>
      </c>
    </row>
    <row r="56" spans="1:22" ht="11.25" customHeight="1" x14ac:dyDescent="0.2">
      <c r="A56" s="34" t="s">
        <v>127</v>
      </c>
      <c r="B56" s="13" t="s">
        <v>128</v>
      </c>
      <c r="C56" s="35" t="s">
        <v>91</v>
      </c>
      <c r="D56" s="36">
        <v>80</v>
      </c>
      <c r="E56" s="36">
        <v>65.61</v>
      </c>
      <c r="F56" s="20">
        <f t="shared" si="21"/>
        <v>5248.8</v>
      </c>
      <c r="G56" s="15">
        <v>0</v>
      </c>
      <c r="H56" s="14">
        <f t="shared" si="22"/>
        <v>0</v>
      </c>
      <c r="I56" s="15">
        <v>0</v>
      </c>
      <c r="J56" s="14">
        <f t="shared" si="23"/>
        <v>0</v>
      </c>
      <c r="K56" s="53">
        <v>0</v>
      </c>
      <c r="L56" s="14">
        <f t="shared" si="24"/>
        <v>0</v>
      </c>
      <c r="M56" s="53">
        <v>0</v>
      </c>
      <c r="N56" s="14">
        <f t="shared" si="25"/>
        <v>0</v>
      </c>
      <c r="O56" s="53">
        <v>0</v>
      </c>
      <c r="P56" s="14">
        <f t="shared" si="26"/>
        <v>0</v>
      </c>
      <c r="Q56" s="23"/>
      <c r="R56" s="14">
        <f t="shared" si="27"/>
        <v>0</v>
      </c>
      <c r="S56" s="88">
        <f t="shared" si="28"/>
        <v>0</v>
      </c>
      <c r="T56" s="23">
        <f t="shared" si="29"/>
        <v>80</v>
      </c>
      <c r="U56" s="14">
        <f t="shared" si="30"/>
        <v>5248.8</v>
      </c>
      <c r="V56" s="88">
        <f t="shared" si="0"/>
        <v>1</v>
      </c>
    </row>
    <row r="57" spans="1:22" ht="33.75" customHeight="1" x14ac:dyDescent="0.2">
      <c r="A57" s="34" t="s">
        <v>129</v>
      </c>
      <c r="B57" s="13" t="s">
        <v>130</v>
      </c>
      <c r="C57" s="35" t="s">
        <v>27</v>
      </c>
      <c r="D57" s="36">
        <v>5</v>
      </c>
      <c r="E57" s="36">
        <v>112.19</v>
      </c>
      <c r="F57" s="20">
        <f t="shared" si="21"/>
        <v>560.95000000000005</v>
      </c>
      <c r="G57" s="15">
        <v>0</v>
      </c>
      <c r="H57" s="14">
        <f t="shared" si="22"/>
        <v>0</v>
      </c>
      <c r="I57" s="15">
        <v>0</v>
      </c>
      <c r="J57" s="14">
        <f t="shared" si="23"/>
        <v>0</v>
      </c>
      <c r="K57" s="53">
        <v>0</v>
      </c>
      <c r="L57" s="14">
        <f t="shared" si="24"/>
        <v>0</v>
      </c>
      <c r="M57" s="53">
        <v>0</v>
      </c>
      <c r="N57" s="14">
        <f t="shared" si="25"/>
        <v>0</v>
      </c>
      <c r="O57" s="53">
        <v>5</v>
      </c>
      <c r="P57" s="14">
        <f t="shared" si="26"/>
        <v>560.95000000000005</v>
      </c>
      <c r="Q57" s="23"/>
      <c r="R57" s="14">
        <f t="shared" si="27"/>
        <v>0</v>
      </c>
      <c r="S57" s="88">
        <f t="shared" si="28"/>
        <v>1</v>
      </c>
      <c r="T57" s="23">
        <f t="shared" si="29"/>
        <v>0</v>
      </c>
      <c r="U57" s="14">
        <f t="shared" si="30"/>
        <v>0</v>
      </c>
      <c r="V57" s="88">
        <f t="shared" si="0"/>
        <v>0</v>
      </c>
    </row>
    <row r="58" spans="1:22" ht="11.25" customHeight="1" x14ac:dyDescent="0.2">
      <c r="A58" s="37" t="s">
        <v>131</v>
      </c>
      <c r="B58" s="12" t="s">
        <v>132</v>
      </c>
      <c r="C58" s="38"/>
      <c r="D58" s="39"/>
      <c r="E58" s="39"/>
      <c r="F58" s="89">
        <f>SUM(F59:F74)-0.02</f>
        <v>233950.34000000005</v>
      </c>
      <c r="G58" s="40"/>
      <c r="H58" s="17">
        <f>SUM(H59:H74)-0</f>
        <v>39019.116000000002</v>
      </c>
      <c r="I58" s="54"/>
      <c r="J58" s="17">
        <f>SUM(J59:J74)-0</f>
        <v>28490.958999999999</v>
      </c>
      <c r="K58" s="54"/>
      <c r="L58" s="17">
        <f>SUM(L59:L74)-0</f>
        <v>38417.326999999997</v>
      </c>
      <c r="M58" s="54"/>
      <c r="N58" s="17">
        <f>SUM(N59:N74)-0</f>
        <v>27390.961299999999</v>
      </c>
      <c r="O58" s="54"/>
      <c r="P58" s="17">
        <f>SUM(P59:P74)-0</f>
        <v>24337.983499999998</v>
      </c>
      <c r="Q58" s="40"/>
      <c r="R58" s="40">
        <f>SUM(R59:R74)-0</f>
        <v>33194.8122</v>
      </c>
      <c r="S58" s="90">
        <f>(H58+J58+L58+N58+P58+R58)/F58</f>
        <v>0.81577636946370735</v>
      </c>
      <c r="T58" s="98"/>
      <c r="U58" s="17">
        <f>SUM(U59:U74)-0.02</f>
        <v>43099.180999999997</v>
      </c>
      <c r="V58" s="91">
        <f t="shared" si="0"/>
        <v>0.1842236305362924</v>
      </c>
    </row>
    <row r="59" spans="1:22" s="80" customFormat="1" ht="45" customHeight="1" x14ac:dyDescent="0.2">
      <c r="A59" s="45" t="s">
        <v>133</v>
      </c>
      <c r="B59" s="46" t="s">
        <v>134</v>
      </c>
      <c r="C59" s="47" t="s">
        <v>27</v>
      </c>
      <c r="D59" s="48">
        <v>330</v>
      </c>
      <c r="E59" s="48">
        <v>85.17</v>
      </c>
      <c r="F59" s="95">
        <f t="shared" ref="F59:F74" si="31">D59*E59</f>
        <v>28106.100000000002</v>
      </c>
      <c r="G59" s="50">
        <v>123.9</v>
      </c>
      <c r="H59" s="49">
        <f t="shared" ref="H59:H74" si="32">G59*E59</f>
        <v>10552.563</v>
      </c>
      <c r="I59" s="50">
        <v>114.7</v>
      </c>
      <c r="J59" s="49">
        <f t="shared" ref="J59:J74" si="33">I59*E59</f>
        <v>9768.9989999999998</v>
      </c>
      <c r="K59" s="50">
        <v>0</v>
      </c>
      <c r="L59" s="55">
        <f t="shared" ref="L59:L74" si="34">K59*$E59</f>
        <v>0</v>
      </c>
      <c r="M59" s="50">
        <v>76.89</v>
      </c>
      <c r="N59" s="55">
        <f t="shared" ref="N59:N74" si="35">M59*$E59</f>
        <v>6548.7213000000002</v>
      </c>
      <c r="O59" s="50">
        <v>14.51</v>
      </c>
      <c r="P59" s="55">
        <f t="shared" ref="P59:P74" si="36">O59*$E59</f>
        <v>1235.8167000000001</v>
      </c>
      <c r="Q59" s="103"/>
      <c r="R59" s="14">
        <f t="shared" ref="R59:R74" si="37">Q59*$E59</f>
        <v>0</v>
      </c>
      <c r="S59" s="88">
        <f t="shared" ref="S59:S74" si="38">(J59+H59+L59+N59+P59+R59)/F59</f>
        <v>0.99999999999999989</v>
      </c>
      <c r="T59" s="23">
        <f t="shared" ref="T59:T74" si="39">D59-G59-I59-K59-M59-O59-Q59</f>
        <v>-8.8817841970012523E-15</v>
      </c>
      <c r="U59" s="14">
        <f t="shared" ref="U59:U74" si="40">T59*E59</f>
        <v>-7.564615600585967E-13</v>
      </c>
      <c r="V59" s="88">
        <f t="shared" si="0"/>
        <v>-2.6914497566670462E-17</v>
      </c>
    </row>
    <row r="60" spans="1:22" ht="22.5" customHeight="1" x14ac:dyDescent="0.2">
      <c r="A60" s="45" t="s">
        <v>135</v>
      </c>
      <c r="B60" s="46" t="s">
        <v>136</v>
      </c>
      <c r="C60" s="47" t="s">
        <v>91</v>
      </c>
      <c r="D60" s="48">
        <v>51</v>
      </c>
      <c r="E60" s="48">
        <v>12.58</v>
      </c>
      <c r="F60" s="95">
        <f t="shared" si="31"/>
        <v>641.58000000000004</v>
      </c>
      <c r="G60" s="50">
        <v>17</v>
      </c>
      <c r="H60" s="49">
        <f t="shared" si="32"/>
        <v>213.86</v>
      </c>
      <c r="I60" s="50">
        <v>34</v>
      </c>
      <c r="J60" s="49">
        <f t="shared" si="33"/>
        <v>427.72</v>
      </c>
      <c r="K60" s="53">
        <v>0</v>
      </c>
      <c r="L60" s="14">
        <f t="shared" si="34"/>
        <v>0</v>
      </c>
      <c r="M60" s="53">
        <v>0</v>
      </c>
      <c r="N60" s="14">
        <f t="shared" si="35"/>
        <v>0</v>
      </c>
      <c r="O60" s="53">
        <v>0</v>
      </c>
      <c r="P60" s="14">
        <f t="shared" si="36"/>
        <v>0</v>
      </c>
      <c r="Q60" s="23"/>
      <c r="R60" s="14">
        <f t="shared" si="37"/>
        <v>0</v>
      </c>
      <c r="S60" s="88">
        <f t="shared" si="38"/>
        <v>1</v>
      </c>
      <c r="T60" s="23">
        <f t="shared" si="39"/>
        <v>0</v>
      </c>
      <c r="U60" s="14">
        <f t="shared" si="40"/>
        <v>0</v>
      </c>
      <c r="V60" s="88">
        <f t="shared" si="0"/>
        <v>0</v>
      </c>
    </row>
    <row r="61" spans="1:22" ht="22.5" customHeight="1" x14ac:dyDescent="0.2">
      <c r="A61" s="45" t="s">
        <v>137</v>
      </c>
      <c r="B61" s="46" t="s">
        <v>138</v>
      </c>
      <c r="C61" s="47" t="s">
        <v>91</v>
      </c>
      <c r="D61" s="48">
        <v>14.4</v>
      </c>
      <c r="E61" s="48">
        <v>77.650000000000006</v>
      </c>
      <c r="F61" s="95">
        <f t="shared" si="31"/>
        <v>1118.1600000000001</v>
      </c>
      <c r="G61" s="50">
        <v>4.8</v>
      </c>
      <c r="H61" s="49">
        <f t="shared" si="32"/>
        <v>372.72</v>
      </c>
      <c r="I61" s="50">
        <v>9.6</v>
      </c>
      <c r="J61" s="49">
        <f t="shared" si="33"/>
        <v>745.44</v>
      </c>
      <c r="K61" s="53">
        <v>0</v>
      </c>
      <c r="L61" s="14">
        <f t="shared" si="34"/>
        <v>0</v>
      </c>
      <c r="M61" s="53">
        <v>0</v>
      </c>
      <c r="N61" s="14">
        <f t="shared" si="35"/>
        <v>0</v>
      </c>
      <c r="O61" s="53">
        <v>0</v>
      </c>
      <c r="P61" s="14">
        <f t="shared" si="36"/>
        <v>0</v>
      </c>
      <c r="Q61" s="23"/>
      <c r="R61" s="14">
        <f t="shared" si="37"/>
        <v>0</v>
      </c>
      <c r="S61" s="88">
        <f t="shared" si="38"/>
        <v>1</v>
      </c>
      <c r="T61" s="23">
        <f t="shared" si="39"/>
        <v>1.7763568394002505E-15</v>
      </c>
      <c r="U61" s="14">
        <f t="shared" si="40"/>
        <v>1.3793410857942946E-13</v>
      </c>
      <c r="V61" s="88">
        <f t="shared" si="0"/>
        <v>1.2335811384723962E-16</v>
      </c>
    </row>
    <row r="62" spans="1:22" ht="33.75" customHeight="1" x14ac:dyDescent="0.2">
      <c r="A62" s="45" t="s">
        <v>139</v>
      </c>
      <c r="B62" s="46" t="s">
        <v>140</v>
      </c>
      <c r="C62" s="47" t="s">
        <v>27</v>
      </c>
      <c r="D62" s="48">
        <v>1470</v>
      </c>
      <c r="E62" s="48">
        <v>6.74</v>
      </c>
      <c r="F62" s="95">
        <f t="shared" si="31"/>
        <v>9907.8000000000011</v>
      </c>
      <c r="G62" s="50">
        <v>465.1</v>
      </c>
      <c r="H62" s="49">
        <f t="shared" si="32"/>
        <v>3134.7740000000003</v>
      </c>
      <c r="I62" s="50">
        <v>0</v>
      </c>
      <c r="J62" s="49">
        <f t="shared" si="33"/>
        <v>0</v>
      </c>
      <c r="K62" s="53">
        <v>1004.9</v>
      </c>
      <c r="L62" s="14">
        <f t="shared" si="34"/>
        <v>6773.0259999999998</v>
      </c>
      <c r="M62" s="53">
        <v>0</v>
      </c>
      <c r="N62" s="14">
        <f t="shared" si="35"/>
        <v>0</v>
      </c>
      <c r="O62" s="53">
        <v>0</v>
      </c>
      <c r="P62" s="14">
        <f t="shared" si="36"/>
        <v>0</v>
      </c>
      <c r="Q62" s="23"/>
      <c r="R62" s="14">
        <f t="shared" si="37"/>
        <v>0</v>
      </c>
      <c r="S62" s="88">
        <f t="shared" si="38"/>
        <v>0.99999999999999978</v>
      </c>
      <c r="T62" s="23">
        <f t="shared" si="39"/>
        <v>0</v>
      </c>
      <c r="U62" s="14">
        <f t="shared" si="40"/>
        <v>0</v>
      </c>
      <c r="V62" s="88">
        <f t="shared" si="0"/>
        <v>0</v>
      </c>
    </row>
    <row r="63" spans="1:22" ht="45" customHeight="1" x14ac:dyDescent="0.2">
      <c r="A63" s="45" t="s">
        <v>141</v>
      </c>
      <c r="B63" s="46" t="s">
        <v>142</v>
      </c>
      <c r="C63" s="47" t="s">
        <v>27</v>
      </c>
      <c r="D63" s="48">
        <v>1470</v>
      </c>
      <c r="E63" s="48">
        <v>31.49</v>
      </c>
      <c r="F63" s="95">
        <f t="shared" si="31"/>
        <v>46290.299999999996</v>
      </c>
      <c r="G63" s="50">
        <v>465.1</v>
      </c>
      <c r="H63" s="49">
        <f t="shared" si="32"/>
        <v>14645.999</v>
      </c>
      <c r="I63" s="50">
        <v>0</v>
      </c>
      <c r="J63" s="49">
        <f t="shared" si="33"/>
        <v>0</v>
      </c>
      <c r="K63" s="53">
        <v>1004.9</v>
      </c>
      <c r="L63" s="14">
        <f t="shared" si="34"/>
        <v>31644.300999999999</v>
      </c>
      <c r="M63" s="53">
        <v>0</v>
      </c>
      <c r="N63" s="14">
        <f t="shared" si="35"/>
        <v>0</v>
      </c>
      <c r="O63" s="53">
        <v>0</v>
      </c>
      <c r="P63" s="14">
        <f t="shared" si="36"/>
        <v>0</v>
      </c>
      <c r="Q63" s="23"/>
      <c r="R63" s="14">
        <f t="shared" si="37"/>
        <v>0</v>
      </c>
      <c r="S63" s="88">
        <f t="shared" si="38"/>
        <v>1.0000000000000002</v>
      </c>
      <c r="T63" s="23">
        <f t="shared" si="39"/>
        <v>0</v>
      </c>
      <c r="U63" s="14">
        <f t="shared" si="40"/>
        <v>0</v>
      </c>
      <c r="V63" s="88">
        <f t="shared" si="0"/>
        <v>0</v>
      </c>
    </row>
    <row r="64" spans="1:22" ht="22.5" customHeight="1" x14ac:dyDescent="0.2">
      <c r="A64" s="45" t="s">
        <v>143</v>
      </c>
      <c r="B64" s="46" t="s">
        <v>144</v>
      </c>
      <c r="C64" s="47" t="s">
        <v>27</v>
      </c>
      <c r="D64" s="48">
        <v>1080</v>
      </c>
      <c r="E64" s="48">
        <v>25.6</v>
      </c>
      <c r="F64" s="95">
        <f t="shared" si="31"/>
        <v>27648</v>
      </c>
      <c r="G64" s="50">
        <v>394.5</v>
      </c>
      <c r="H64" s="49">
        <f t="shared" si="32"/>
        <v>10099.200000000001</v>
      </c>
      <c r="I64" s="50">
        <v>685.5</v>
      </c>
      <c r="J64" s="49">
        <f t="shared" si="33"/>
        <v>17548.8</v>
      </c>
      <c r="K64" s="53">
        <v>0</v>
      </c>
      <c r="L64" s="14">
        <f t="shared" si="34"/>
        <v>0</v>
      </c>
      <c r="M64" s="53">
        <v>0</v>
      </c>
      <c r="N64" s="14">
        <f t="shared" si="35"/>
        <v>0</v>
      </c>
      <c r="O64" s="53">
        <v>0</v>
      </c>
      <c r="P64" s="14">
        <f t="shared" si="36"/>
        <v>0</v>
      </c>
      <c r="Q64" s="23"/>
      <c r="R64" s="14">
        <f t="shared" si="37"/>
        <v>0</v>
      </c>
      <c r="S64" s="88">
        <f t="shared" si="38"/>
        <v>1</v>
      </c>
      <c r="T64" s="23">
        <f t="shared" si="39"/>
        <v>0</v>
      </c>
      <c r="U64" s="14">
        <f t="shared" si="40"/>
        <v>0</v>
      </c>
      <c r="V64" s="88">
        <f t="shared" si="0"/>
        <v>0</v>
      </c>
    </row>
    <row r="65" spans="1:25" ht="22.5" customHeight="1" x14ac:dyDescent="0.2">
      <c r="A65" s="34" t="s">
        <v>145</v>
      </c>
      <c r="B65" s="13" t="s">
        <v>146</v>
      </c>
      <c r="C65" s="35" t="s">
        <v>27</v>
      </c>
      <c r="D65" s="36">
        <v>1071</v>
      </c>
      <c r="E65" s="36">
        <v>3.39</v>
      </c>
      <c r="F65" s="20">
        <f t="shared" si="31"/>
        <v>3630.69</v>
      </c>
      <c r="G65" s="15">
        <v>0</v>
      </c>
      <c r="H65" s="14">
        <f t="shared" si="32"/>
        <v>0</v>
      </c>
      <c r="I65" s="15">
        <v>0</v>
      </c>
      <c r="J65" s="14">
        <f t="shared" si="33"/>
        <v>0</v>
      </c>
      <c r="K65" s="53">
        <v>0</v>
      </c>
      <c r="L65" s="14">
        <f t="shared" si="34"/>
        <v>0</v>
      </c>
      <c r="M65" s="53">
        <v>0</v>
      </c>
      <c r="N65" s="14">
        <f t="shared" si="35"/>
        <v>0</v>
      </c>
      <c r="O65" s="53">
        <v>1071</v>
      </c>
      <c r="P65" s="14">
        <f t="shared" si="36"/>
        <v>3630.69</v>
      </c>
      <c r="Q65" s="23"/>
      <c r="R65" s="14">
        <f t="shared" si="37"/>
        <v>0</v>
      </c>
      <c r="S65" s="88">
        <f t="shared" si="38"/>
        <v>1</v>
      </c>
      <c r="T65" s="23">
        <f t="shared" si="39"/>
        <v>0</v>
      </c>
      <c r="U65" s="14">
        <f t="shared" si="40"/>
        <v>0</v>
      </c>
      <c r="V65" s="88">
        <f t="shared" si="0"/>
        <v>0</v>
      </c>
    </row>
    <row r="66" spans="1:25" ht="22.5" customHeight="1" x14ac:dyDescent="0.2">
      <c r="A66" s="34" t="s">
        <v>147</v>
      </c>
      <c r="B66" s="13" t="s">
        <v>148</v>
      </c>
      <c r="C66" s="35" t="s">
        <v>27</v>
      </c>
      <c r="D66" s="36">
        <v>928.8</v>
      </c>
      <c r="E66" s="36">
        <v>10.91</v>
      </c>
      <c r="F66" s="20">
        <f t="shared" si="31"/>
        <v>10133.208000000001</v>
      </c>
      <c r="G66" s="15">
        <v>0</v>
      </c>
      <c r="H66" s="14">
        <f t="shared" si="32"/>
        <v>0</v>
      </c>
      <c r="I66" s="15">
        <v>0</v>
      </c>
      <c r="J66" s="14">
        <f t="shared" si="33"/>
        <v>0</v>
      </c>
      <c r="K66" s="53">
        <v>0</v>
      </c>
      <c r="L66" s="14">
        <f t="shared" si="34"/>
        <v>0</v>
      </c>
      <c r="M66" s="53">
        <v>0</v>
      </c>
      <c r="N66" s="14">
        <f t="shared" si="35"/>
        <v>0</v>
      </c>
      <c r="O66" s="53">
        <v>0</v>
      </c>
      <c r="P66" s="14">
        <f t="shared" si="36"/>
        <v>0</v>
      </c>
      <c r="Q66" s="23"/>
      <c r="R66" s="14">
        <f t="shared" si="37"/>
        <v>0</v>
      </c>
      <c r="S66" s="88">
        <f t="shared" si="38"/>
        <v>0</v>
      </c>
      <c r="T66" s="23">
        <f t="shared" si="39"/>
        <v>928.8</v>
      </c>
      <c r="U66" s="14">
        <f t="shared" si="40"/>
        <v>10133.208000000001</v>
      </c>
      <c r="V66" s="88">
        <f t="shared" si="0"/>
        <v>1</v>
      </c>
    </row>
    <row r="67" spans="1:25" ht="22.5" customHeight="1" x14ac:dyDescent="0.2">
      <c r="A67" s="34" t="s">
        <v>149</v>
      </c>
      <c r="B67" s="13" t="s">
        <v>150</v>
      </c>
      <c r="C67" s="35" t="s">
        <v>27</v>
      </c>
      <c r="D67" s="36">
        <v>928.8</v>
      </c>
      <c r="E67" s="36">
        <v>14.62</v>
      </c>
      <c r="F67" s="20">
        <f t="shared" si="31"/>
        <v>13579.055999999999</v>
      </c>
      <c r="G67" s="15">
        <v>0</v>
      </c>
      <c r="H67" s="14">
        <f t="shared" si="32"/>
        <v>0</v>
      </c>
      <c r="I67" s="15">
        <v>0</v>
      </c>
      <c r="J67" s="14">
        <f t="shared" si="33"/>
        <v>0</v>
      </c>
      <c r="K67" s="53">
        <v>0</v>
      </c>
      <c r="L67" s="14">
        <f t="shared" si="34"/>
        <v>0</v>
      </c>
      <c r="M67" s="53">
        <v>0</v>
      </c>
      <c r="N67" s="14">
        <f t="shared" si="35"/>
        <v>0</v>
      </c>
      <c r="O67" s="53">
        <v>566.64</v>
      </c>
      <c r="P67" s="14">
        <f t="shared" si="36"/>
        <v>8284.2767999999996</v>
      </c>
      <c r="Q67" s="23"/>
      <c r="R67" s="14">
        <f t="shared" si="37"/>
        <v>0</v>
      </c>
      <c r="S67" s="88">
        <f t="shared" si="38"/>
        <v>0.610077519379845</v>
      </c>
      <c r="T67" s="23">
        <f t="shared" si="39"/>
        <v>362.15999999999997</v>
      </c>
      <c r="U67" s="14">
        <f t="shared" si="40"/>
        <v>5294.779199999999</v>
      </c>
      <c r="V67" s="88">
        <f t="shared" si="0"/>
        <v>0.389922480620155</v>
      </c>
    </row>
    <row r="68" spans="1:25" s="100" customFormat="1" ht="33.75" customHeight="1" x14ac:dyDescent="0.2">
      <c r="A68" s="45" t="s">
        <v>151</v>
      </c>
      <c r="B68" s="46" t="s">
        <v>152</v>
      </c>
      <c r="C68" s="47" t="s">
        <v>27</v>
      </c>
      <c r="D68" s="48">
        <v>585.45000000000005</v>
      </c>
      <c r="E68" s="48">
        <v>60.8</v>
      </c>
      <c r="F68" s="97">
        <f t="shared" si="31"/>
        <v>35595.360000000001</v>
      </c>
      <c r="G68" s="53">
        <v>0</v>
      </c>
      <c r="H68" s="52">
        <f t="shared" si="32"/>
        <v>0</v>
      </c>
      <c r="I68" s="53">
        <v>0</v>
      </c>
      <c r="J68" s="52">
        <f t="shared" si="33"/>
        <v>0</v>
      </c>
      <c r="K68" s="53">
        <v>0</v>
      </c>
      <c r="L68" s="52">
        <f t="shared" si="34"/>
        <v>0</v>
      </c>
      <c r="M68" s="53">
        <v>342.8</v>
      </c>
      <c r="N68" s="52">
        <f t="shared" si="35"/>
        <v>20842.239999999998</v>
      </c>
      <c r="O68" s="53">
        <v>184</v>
      </c>
      <c r="P68" s="52">
        <f t="shared" si="36"/>
        <v>11187.199999999999</v>
      </c>
      <c r="Q68" s="82">
        <v>58.65</v>
      </c>
      <c r="R68" s="52">
        <f t="shared" si="37"/>
        <v>3565.9199999999996</v>
      </c>
      <c r="S68" s="99">
        <f t="shared" si="38"/>
        <v>0.99999999999999978</v>
      </c>
      <c r="T68" s="23">
        <f t="shared" si="39"/>
        <v>0</v>
      </c>
      <c r="U68" s="52">
        <f t="shared" si="40"/>
        <v>0</v>
      </c>
      <c r="V68" s="99">
        <f t="shared" si="0"/>
        <v>0</v>
      </c>
      <c r="X68" s="104"/>
      <c r="Y68" s="105"/>
    </row>
    <row r="69" spans="1:25" ht="22.5" customHeight="1" x14ac:dyDescent="0.2">
      <c r="A69" s="34" t="s">
        <v>153</v>
      </c>
      <c r="B69" s="13" t="s">
        <v>154</v>
      </c>
      <c r="C69" s="35" t="s">
        <v>27</v>
      </c>
      <c r="D69" s="36">
        <v>400</v>
      </c>
      <c r="E69" s="36">
        <v>11.62</v>
      </c>
      <c r="F69" s="20">
        <f t="shared" si="31"/>
        <v>4648</v>
      </c>
      <c r="G69" s="15">
        <v>0</v>
      </c>
      <c r="H69" s="14">
        <f t="shared" si="32"/>
        <v>0</v>
      </c>
      <c r="I69" s="15">
        <v>0</v>
      </c>
      <c r="J69" s="14">
        <f t="shared" si="33"/>
        <v>0</v>
      </c>
      <c r="K69" s="53">
        <v>0</v>
      </c>
      <c r="L69" s="14">
        <f t="shared" si="34"/>
        <v>0</v>
      </c>
      <c r="M69" s="53">
        <v>0</v>
      </c>
      <c r="N69" s="14">
        <f t="shared" si="35"/>
        <v>0</v>
      </c>
      <c r="O69" s="53">
        <v>0</v>
      </c>
      <c r="P69" s="14">
        <f t="shared" si="36"/>
        <v>0</v>
      </c>
      <c r="Q69" s="23">
        <v>243.31</v>
      </c>
      <c r="R69" s="14">
        <f t="shared" si="37"/>
        <v>2827.2621999999997</v>
      </c>
      <c r="S69" s="88">
        <f t="shared" si="38"/>
        <v>0.6082749999999999</v>
      </c>
      <c r="T69" s="23">
        <f t="shared" si="39"/>
        <v>156.69</v>
      </c>
      <c r="U69" s="14">
        <f t="shared" si="40"/>
        <v>1820.7377999999999</v>
      </c>
      <c r="V69" s="88">
        <f t="shared" si="0"/>
        <v>0.39172499999999999</v>
      </c>
    </row>
    <row r="70" spans="1:25" ht="22.5" customHeight="1" x14ac:dyDescent="0.2">
      <c r="A70" s="34" t="s">
        <v>155</v>
      </c>
      <c r="B70" s="13" t="s">
        <v>156</v>
      </c>
      <c r="C70" s="35" t="s">
        <v>27</v>
      </c>
      <c r="D70" s="36">
        <v>40</v>
      </c>
      <c r="E70" s="36">
        <v>639.15</v>
      </c>
      <c r="F70" s="20">
        <f t="shared" si="31"/>
        <v>25566</v>
      </c>
      <c r="G70" s="15">
        <v>0</v>
      </c>
      <c r="H70" s="14">
        <f t="shared" si="32"/>
        <v>0</v>
      </c>
      <c r="I70" s="15">
        <v>0</v>
      </c>
      <c r="J70" s="14">
        <f t="shared" si="33"/>
        <v>0</v>
      </c>
      <c r="K70" s="53">
        <v>0</v>
      </c>
      <c r="L70" s="14">
        <f t="shared" si="34"/>
        <v>0</v>
      </c>
      <c r="M70" s="53">
        <v>0</v>
      </c>
      <c r="N70" s="14">
        <f t="shared" si="35"/>
        <v>0</v>
      </c>
      <c r="O70" s="53">
        <v>0</v>
      </c>
      <c r="P70" s="14">
        <f t="shared" si="36"/>
        <v>0</v>
      </c>
      <c r="Q70" s="23">
        <v>40</v>
      </c>
      <c r="R70" s="14">
        <f t="shared" si="37"/>
        <v>25566</v>
      </c>
      <c r="S70" s="88">
        <f t="shared" si="38"/>
        <v>1</v>
      </c>
      <c r="T70" s="23">
        <f t="shared" si="39"/>
        <v>0</v>
      </c>
      <c r="U70" s="14">
        <f t="shared" si="40"/>
        <v>0</v>
      </c>
      <c r="V70" s="88">
        <f t="shared" si="0"/>
        <v>0</v>
      </c>
    </row>
    <row r="71" spans="1:25" ht="22.5" customHeight="1" x14ac:dyDescent="0.2">
      <c r="A71" s="34" t="s">
        <v>157</v>
      </c>
      <c r="B71" s="13" t="s">
        <v>158</v>
      </c>
      <c r="C71" s="35" t="s">
        <v>27</v>
      </c>
      <c r="D71" s="36">
        <v>3.24</v>
      </c>
      <c r="E71" s="36">
        <v>561.65</v>
      </c>
      <c r="F71" s="20">
        <f t="shared" si="31"/>
        <v>1819.7460000000001</v>
      </c>
      <c r="G71" s="15">
        <v>0</v>
      </c>
      <c r="H71" s="14">
        <f t="shared" si="32"/>
        <v>0</v>
      </c>
      <c r="I71" s="15">
        <v>0</v>
      </c>
      <c r="J71" s="14">
        <f t="shared" si="33"/>
        <v>0</v>
      </c>
      <c r="K71" s="53">
        <v>0</v>
      </c>
      <c r="L71" s="14">
        <f t="shared" si="34"/>
        <v>0</v>
      </c>
      <c r="M71" s="53">
        <v>0</v>
      </c>
      <c r="N71" s="14">
        <f t="shared" si="35"/>
        <v>0</v>
      </c>
      <c r="O71" s="53">
        <v>0</v>
      </c>
      <c r="P71" s="14">
        <f t="shared" si="36"/>
        <v>0</v>
      </c>
      <c r="Q71" s="23">
        <v>2.2000000000000002</v>
      </c>
      <c r="R71" s="14">
        <f t="shared" si="37"/>
        <v>1235.6300000000001</v>
      </c>
      <c r="S71" s="88">
        <f t="shared" si="38"/>
        <v>0.67901234567901236</v>
      </c>
      <c r="T71" s="23">
        <f t="shared" si="39"/>
        <v>1.04</v>
      </c>
      <c r="U71" s="14">
        <f t="shared" si="40"/>
        <v>584.11599999999999</v>
      </c>
      <c r="V71" s="88">
        <f t="shared" si="0"/>
        <v>0.32098765432098764</v>
      </c>
    </row>
    <row r="72" spans="1:25" ht="22.5" customHeight="1" x14ac:dyDescent="0.2">
      <c r="A72" s="34" t="s">
        <v>159</v>
      </c>
      <c r="B72" s="13" t="s">
        <v>160</v>
      </c>
      <c r="C72" s="35" t="s">
        <v>27</v>
      </c>
      <c r="D72" s="36">
        <v>44</v>
      </c>
      <c r="E72" s="36">
        <v>378.17</v>
      </c>
      <c r="F72" s="20">
        <f t="shared" si="31"/>
        <v>16639.48</v>
      </c>
      <c r="G72" s="15">
        <v>0</v>
      </c>
      <c r="H72" s="14">
        <f t="shared" si="32"/>
        <v>0</v>
      </c>
      <c r="I72" s="15">
        <v>0</v>
      </c>
      <c r="J72" s="14">
        <f t="shared" si="33"/>
        <v>0</v>
      </c>
      <c r="K72" s="53">
        <v>0</v>
      </c>
      <c r="L72" s="14">
        <f t="shared" si="34"/>
        <v>0</v>
      </c>
      <c r="M72" s="53">
        <v>0</v>
      </c>
      <c r="N72" s="14">
        <f t="shared" si="35"/>
        <v>0</v>
      </c>
      <c r="O72" s="53">
        <v>0</v>
      </c>
      <c r="P72" s="14">
        <f t="shared" si="36"/>
        <v>0</v>
      </c>
      <c r="Q72" s="23"/>
      <c r="R72" s="14">
        <f t="shared" si="37"/>
        <v>0</v>
      </c>
      <c r="S72" s="88">
        <f t="shared" si="38"/>
        <v>0</v>
      </c>
      <c r="T72" s="23">
        <f t="shared" si="39"/>
        <v>44</v>
      </c>
      <c r="U72" s="14">
        <f t="shared" si="40"/>
        <v>16639.48</v>
      </c>
      <c r="V72" s="88">
        <f t="shared" si="0"/>
        <v>1</v>
      </c>
    </row>
    <row r="73" spans="1:25" ht="11.25" customHeight="1" x14ac:dyDescent="0.2">
      <c r="A73" s="34" t="s">
        <v>161</v>
      </c>
      <c r="B73" s="13" t="s">
        <v>162</v>
      </c>
      <c r="C73" s="35" t="s">
        <v>91</v>
      </c>
      <c r="D73" s="36">
        <v>40</v>
      </c>
      <c r="E73" s="36">
        <v>17.690000000000001</v>
      </c>
      <c r="F73" s="20">
        <f t="shared" si="31"/>
        <v>707.6</v>
      </c>
      <c r="G73" s="15">
        <v>0</v>
      </c>
      <c r="H73" s="14">
        <f t="shared" si="32"/>
        <v>0</v>
      </c>
      <c r="I73" s="15">
        <v>0</v>
      </c>
      <c r="J73" s="14">
        <f t="shared" si="33"/>
        <v>0</v>
      </c>
      <c r="K73" s="53">
        <v>0</v>
      </c>
      <c r="L73" s="14">
        <f t="shared" si="34"/>
        <v>0</v>
      </c>
      <c r="M73" s="53">
        <v>0</v>
      </c>
      <c r="N73" s="14">
        <f t="shared" si="35"/>
        <v>0</v>
      </c>
      <c r="O73" s="53">
        <v>0</v>
      </c>
      <c r="P73" s="14">
        <f t="shared" si="36"/>
        <v>0</v>
      </c>
      <c r="Q73" s="23"/>
      <c r="R73" s="14">
        <f t="shared" si="37"/>
        <v>0</v>
      </c>
      <c r="S73" s="88">
        <f t="shared" si="38"/>
        <v>0</v>
      </c>
      <c r="T73" s="23">
        <f t="shared" si="39"/>
        <v>40</v>
      </c>
      <c r="U73" s="14">
        <f t="shared" si="40"/>
        <v>707.6</v>
      </c>
      <c r="V73" s="88">
        <f t="shared" si="0"/>
        <v>1</v>
      </c>
    </row>
    <row r="74" spans="1:25" ht="11.25" customHeight="1" x14ac:dyDescent="0.2">
      <c r="A74" s="34" t="s">
        <v>163</v>
      </c>
      <c r="B74" s="13" t="s">
        <v>164</v>
      </c>
      <c r="C74" s="35" t="s">
        <v>27</v>
      </c>
      <c r="D74" s="36">
        <v>9</v>
      </c>
      <c r="E74" s="36">
        <v>879.92</v>
      </c>
      <c r="F74" s="20">
        <f t="shared" si="31"/>
        <v>7919.28</v>
      </c>
      <c r="G74" s="15">
        <v>0</v>
      </c>
      <c r="H74" s="14">
        <f t="shared" si="32"/>
        <v>0</v>
      </c>
      <c r="I74" s="15">
        <v>0</v>
      </c>
      <c r="J74" s="14">
        <f t="shared" si="33"/>
        <v>0</v>
      </c>
      <c r="K74" s="53">
        <v>0</v>
      </c>
      <c r="L74" s="14">
        <f t="shared" si="34"/>
        <v>0</v>
      </c>
      <c r="M74" s="53">
        <v>0</v>
      </c>
      <c r="N74" s="14">
        <f t="shared" si="35"/>
        <v>0</v>
      </c>
      <c r="O74" s="53">
        <v>0</v>
      </c>
      <c r="P74" s="14">
        <f t="shared" si="36"/>
        <v>0</v>
      </c>
      <c r="Q74" s="23"/>
      <c r="R74" s="14">
        <f t="shared" si="37"/>
        <v>0</v>
      </c>
      <c r="S74" s="88">
        <f t="shared" si="38"/>
        <v>0</v>
      </c>
      <c r="T74" s="23">
        <f t="shared" si="39"/>
        <v>9</v>
      </c>
      <c r="U74" s="14">
        <f t="shared" si="40"/>
        <v>7919.28</v>
      </c>
      <c r="V74" s="88">
        <f t="shared" si="0"/>
        <v>1</v>
      </c>
    </row>
    <row r="75" spans="1:25" ht="11.25" customHeight="1" x14ac:dyDescent="0.2">
      <c r="A75" s="37" t="s">
        <v>165</v>
      </c>
      <c r="B75" s="12" t="s">
        <v>166</v>
      </c>
      <c r="C75" s="38"/>
      <c r="D75" s="39"/>
      <c r="E75" s="39"/>
      <c r="F75" s="89">
        <f>SUM(F76:F81)-0.02</f>
        <v>46628.417799999996</v>
      </c>
      <c r="G75" s="40"/>
      <c r="H75" s="17">
        <f>SUM(H76:H81)-0</f>
        <v>0</v>
      </c>
      <c r="I75" s="54"/>
      <c r="J75" s="17">
        <f>SUM(J76:J81)-0</f>
        <v>0</v>
      </c>
      <c r="K75" s="54"/>
      <c r="L75" s="17">
        <f>SUM(L76:L81)-0</f>
        <v>0</v>
      </c>
      <c r="M75" s="54"/>
      <c r="N75" s="17">
        <f>SUM(N76:N81)-0</f>
        <v>0</v>
      </c>
      <c r="O75" s="54"/>
      <c r="P75" s="17">
        <f>SUM(P76:P81)-0</f>
        <v>0</v>
      </c>
      <c r="Q75" s="40"/>
      <c r="R75" s="40">
        <f>SUM(R76:R81)-0</f>
        <v>37343.989600000001</v>
      </c>
      <c r="S75" s="90">
        <f>(H75+J75+L75+N75+P75+R75)/F75</f>
        <v>0.80088476860134861</v>
      </c>
      <c r="T75" s="98"/>
      <c r="U75" s="17">
        <f>SUM(U76:U81)-0.02</f>
        <v>9284.4282000000003</v>
      </c>
      <c r="V75" s="91">
        <f t="shared" si="0"/>
        <v>0.1991152313986515</v>
      </c>
    </row>
    <row r="76" spans="1:25" ht="67.5" customHeight="1" x14ac:dyDescent="0.2">
      <c r="A76" s="34" t="s">
        <v>167</v>
      </c>
      <c r="B76" s="13" t="s">
        <v>168</v>
      </c>
      <c r="C76" s="35" t="s">
        <v>27</v>
      </c>
      <c r="D76" s="36">
        <v>867</v>
      </c>
      <c r="E76" s="36">
        <v>35.82</v>
      </c>
      <c r="F76" s="20">
        <f t="shared" ref="F76:F81" si="41">D76*E76</f>
        <v>31055.94</v>
      </c>
      <c r="G76" s="15">
        <v>0</v>
      </c>
      <c r="H76" s="14">
        <f t="shared" ref="H76:H81" si="42">G76*E76</f>
        <v>0</v>
      </c>
      <c r="I76" s="15">
        <v>0</v>
      </c>
      <c r="J76" s="14">
        <f t="shared" ref="J76:J81" si="43">I76*E76</f>
        <v>0</v>
      </c>
      <c r="K76" s="53">
        <v>0</v>
      </c>
      <c r="L76" s="14">
        <f t="shared" ref="L76:L81" si="44">K76*$E76</f>
        <v>0</v>
      </c>
      <c r="M76" s="53">
        <v>0</v>
      </c>
      <c r="N76" s="14">
        <f t="shared" ref="N76:N81" si="45">M76*$E76</f>
        <v>0</v>
      </c>
      <c r="O76" s="53">
        <v>0</v>
      </c>
      <c r="P76" s="14">
        <f t="shared" ref="P76:P81" si="46">O76*$E76</f>
        <v>0</v>
      </c>
      <c r="Q76" s="82">
        <v>867</v>
      </c>
      <c r="R76" s="14">
        <f t="shared" ref="R76:R81" si="47">Q76*$E76</f>
        <v>31055.94</v>
      </c>
      <c r="S76" s="88">
        <f t="shared" ref="S76:S81" si="48">(J76+H76+L76+N76+P76+R76)/F76</f>
        <v>1</v>
      </c>
      <c r="T76" s="23">
        <f t="shared" ref="T76:T81" si="49">D76-G76-I76-K76-M76-O76-Q76</f>
        <v>0</v>
      </c>
      <c r="U76" s="14">
        <f t="shared" ref="U76:U81" si="50">T76*E76</f>
        <v>0</v>
      </c>
      <c r="V76" s="88">
        <f t="shared" si="0"/>
        <v>0</v>
      </c>
    </row>
    <row r="77" spans="1:25" ht="22.5" customHeight="1" x14ac:dyDescent="0.2">
      <c r="A77" s="34" t="s">
        <v>169</v>
      </c>
      <c r="B77" s="13" t="s">
        <v>170</v>
      </c>
      <c r="C77" s="35" t="s">
        <v>27</v>
      </c>
      <c r="D77" s="36">
        <v>113.56</v>
      </c>
      <c r="E77" s="36">
        <v>13.59</v>
      </c>
      <c r="F77" s="20">
        <f t="shared" si="41"/>
        <v>1543.2804000000001</v>
      </c>
      <c r="G77" s="15">
        <v>0</v>
      </c>
      <c r="H77" s="14">
        <f t="shared" si="42"/>
        <v>0</v>
      </c>
      <c r="I77" s="15">
        <v>0</v>
      </c>
      <c r="J77" s="14">
        <f t="shared" si="43"/>
        <v>0</v>
      </c>
      <c r="K77" s="53">
        <v>0</v>
      </c>
      <c r="L77" s="14">
        <f t="shared" si="44"/>
        <v>0</v>
      </c>
      <c r="M77" s="53">
        <v>0</v>
      </c>
      <c r="N77" s="14">
        <f t="shared" si="45"/>
        <v>0</v>
      </c>
      <c r="O77" s="53">
        <v>0</v>
      </c>
      <c r="P77" s="14">
        <f t="shared" si="46"/>
        <v>0</v>
      </c>
      <c r="Q77" s="23"/>
      <c r="R77" s="14">
        <f t="shared" si="47"/>
        <v>0</v>
      </c>
      <c r="S77" s="88">
        <f t="shared" si="48"/>
        <v>0</v>
      </c>
      <c r="T77" s="23">
        <f t="shared" si="49"/>
        <v>113.56</v>
      </c>
      <c r="U77" s="14">
        <f t="shared" si="50"/>
        <v>1543.2804000000001</v>
      </c>
      <c r="V77" s="88">
        <f t="shared" si="0"/>
        <v>1</v>
      </c>
    </row>
    <row r="78" spans="1:25" s="100" customFormat="1" ht="22.5" customHeight="1" x14ac:dyDescent="0.2">
      <c r="A78" s="45" t="s">
        <v>171</v>
      </c>
      <c r="B78" s="46" t="s">
        <v>172</v>
      </c>
      <c r="C78" s="47" t="s">
        <v>27</v>
      </c>
      <c r="D78" s="48">
        <v>118.47</v>
      </c>
      <c r="E78" s="48">
        <v>72.56</v>
      </c>
      <c r="F78" s="97">
        <f t="shared" si="41"/>
        <v>8596.1831999999995</v>
      </c>
      <c r="G78" s="53">
        <v>0</v>
      </c>
      <c r="H78" s="52">
        <f t="shared" si="42"/>
        <v>0</v>
      </c>
      <c r="I78" s="53">
        <v>0</v>
      </c>
      <c r="J78" s="52">
        <f t="shared" si="43"/>
        <v>0</v>
      </c>
      <c r="K78" s="53">
        <v>0</v>
      </c>
      <c r="L78" s="52">
        <f t="shared" si="44"/>
        <v>0</v>
      </c>
      <c r="M78" s="53">
        <v>0</v>
      </c>
      <c r="N78" s="52">
        <f t="shared" si="45"/>
        <v>0</v>
      </c>
      <c r="O78" s="53">
        <v>0</v>
      </c>
      <c r="P78" s="52">
        <f t="shared" si="46"/>
        <v>0</v>
      </c>
      <c r="Q78" s="82">
        <v>86.66</v>
      </c>
      <c r="R78" s="52">
        <f t="shared" si="47"/>
        <v>6288.0496000000003</v>
      </c>
      <c r="S78" s="99">
        <f t="shared" si="48"/>
        <v>0.73149320503080961</v>
      </c>
      <c r="T78" s="23">
        <f t="shared" si="49"/>
        <v>31.810000000000002</v>
      </c>
      <c r="U78" s="52">
        <f t="shared" si="50"/>
        <v>2308.1336000000001</v>
      </c>
      <c r="V78" s="99">
        <f t="shared" si="0"/>
        <v>0.26850679496919055</v>
      </c>
    </row>
    <row r="79" spans="1:25" ht="22.5" customHeight="1" x14ac:dyDescent="0.2">
      <c r="A79" s="34" t="s">
        <v>173</v>
      </c>
      <c r="B79" s="13" t="s">
        <v>174</v>
      </c>
      <c r="C79" s="35" t="s">
        <v>27</v>
      </c>
      <c r="D79" s="36">
        <v>118.47</v>
      </c>
      <c r="E79" s="36">
        <v>4.71</v>
      </c>
      <c r="F79" s="20">
        <f t="shared" si="41"/>
        <v>557.99369999999999</v>
      </c>
      <c r="G79" s="15">
        <v>0</v>
      </c>
      <c r="H79" s="14">
        <f t="shared" si="42"/>
        <v>0</v>
      </c>
      <c r="I79" s="15">
        <v>0</v>
      </c>
      <c r="J79" s="14">
        <f t="shared" si="43"/>
        <v>0</v>
      </c>
      <c r="K79" s="53">
        <v>0</v>
      </c>
      <c r="L79" s="14">
        <f t="shared" si="44"/>
        <v>0</v>
      </c>
      <c r="M79" s="53">
        <v>0</v>
      </c>
      <c r="N79" s="14">
        <f t="shared" si="45"/>
        <v>0</v>
      </c>
      <c r="O79" s="53">
        <v>0</v>
      </c>
      <c r="P79" s="14">
        <f t="shared" si="46"/>
        <v>0</v>
      </c>
      <c r="Q79" s="23"/>
      <c r="R79" s="14">
        <f t="shared" si="47"/>
        <v>0</v>
      </c>
      <c r="S79" s="88">
        <f t="shared" si="48"/>
        <v>0</v>
      </c>
      <c r="T79" s="23">
        <f t="shared" si="49"/>
        <v>118.47</v>
      </c>
      <c r="U79" s="14">
        <f t="shared" si="50"/>
        <v>557.99369999999999</v>
      </c>
      <c r="V79" s="88">
        <f t="shared" si="0"/>
        <v>1</v>
      </c>
    </row>
    <row r="80" spans="1:25" ht="22.5" customHeight="1" x14ac:dyDescent="0.2">
      <c r="A80" s="34" t="s">
        <v>175</v>
      </c>
      <c r="B80" s="13" t="s">
        <v>176</v>
      </c>
      <c r="C80" s="35" t="s">
        <v>27</v>
      </c>
      <c r="D80" s="36">
        <v>118.47</v>
      </c>
      <c r="E80" s="36">
        <v>27.17</v>
      </c>
      <c r="F80" s="20">
        <f t="shared" si="41"/>
        <v>3218.8299000000002</v>
      </c>
      <c r="G80" s="15">
        <v>0</v>
      </c>
      <c r="H80" s="14">
        <f t="shared" si="42"/>
        <v>0</v>
      </c>
      <c r="I80" s="15">
        <v>0</v>
      </c>
      <c r="J80" s="14">
        <f t="shared" si="43"/>
        <v>0</v>
      </c>
      <c r="K80" s="53">
        <v>0</v>
      </c>
      <c r="L80" s="14">
        <f t="shared" si="44"/>
        <v>0</v>
      </c>
      <c r="M80" s="53">
        <v>0</v>
      </c>
      <c r="N80" s="14">
        <f t="shared" si="45"/>
        <v>0</v>
      </c>
      <c r="O80" s="53">
        <v>0</v>
      </c>
      <c r="P80" s="14">
        <f t="shared" si="46"/>
        <v>0</v>
      </c>
      <c r="Q80" s="23"/>
      <c r="R80" s="14">
        <f t="shared" si="47"/>
        <v>0</v>
      </c>
      <c r="S80" s="88">
        <f t="shared" si="48"/>
        <v>0</v>
      </c>
      <c r="T80" s="23">
        <f t="shared" si="49"/>
        <v>118.47</v>
      </c>
      <c r="U80" s="14">
        <f t="shared" si="50"/>
        <v>3218.8299000000002</v>
      </c>
      <c r="V80" s="88">
        <f t="shared" si="0"/>
        <v>1</v>
      </c>
    </row>
    <row r="81" spans="1:22" ht="22.5" customHeight="1" x14ac:dyDescent="0.2">
      <c r="A81" s="34" t="s">
        <v>177</v>
      </c>
      <c r="B81" s="13" t="s">
        <v>178</v>
      </c>
      <c r="C81" s="35" t="s">
        <v>27</v>
      </c>
      <c r="D81" s="36">
        <v>118.47</v>
      </c>
      <c r="E81" s="36">
        <v>13.98</v>
      </c>
      <c r="F81" s="20">
        <f t="shared" si="41"/>
        <v>1656.2106000000001</v>
      </c>
      <c r="G81" s="15">
        <v>0</v>
      </c>
      <c r="H81" s="14">
        <f t="shared" si="42"/>
        <v>0</v>
      </c>
      <c r="I81" s="15">
        <v>0</v>
      </c>
      <c r="J81" s="14">
        <f t="shared" si="43"/>
        <v>0</v>
      </c>
      <c r="K81" s="53">
        <v>0</v>
      </c>
      <c r="L81" s="14">
        <f t="shared" si="44"/>
        <v>0</v>
      </c>
      <c r="M81" s="53">
        <v>0</v>
      </c>
      <c r="N81" s="14">
        <f t="shared" si="45"/>
        <v>0</v>
      </c>
      <c r="O81" s="53">
        <v>0</v>
      </c>
      <c r="P81" s="14">
        <f t="shared" si="46"/>
        <v>0</v>
      </c>
      <c r="Q81" s="23"/>
      <c r="R81" s="14">
        <f t="shared" si="47"/>
        <v>0</v>
      </c>
      <c r="S81" s="88">
        <f t="shared" si="48"/>
        <v>0</v>
      </c>
      <c r="T81" s="23">
        <f t="shared" si="49"/>
        <v>118.47</v>
      </c>
      <c r="U81" s="14">
        <f t="shared" si="50"/>
        <v>1656.2106000000001</v>
      </c>
      <c r="V81" s="88">
        <f t="shared" si="0"/>
        <v>1</v>
      </c>
    </row>
    <row r="82" spans="1:22" ht="11.25" customHeight="1" x14ac:dyDescent="0.2">
      <c r="A82" s="37" t="s">
        <v>179</v>
      </c>
      <c r="B82" s="12" t="s">
        <v>180</v>
      </c>
      <c r="C82" s="38"/>
      <c r="D82" s="39"/>
      <c r="E82" s="39"/>
      <c r="F82" s="89">
        <f>SUM(F83:F86)-0.02</f>
        <v>21372.555400000001</v>
      </c>
      <c r="G82" s="40"/>
      <c r="H82" s="17">
        <f>SUM(H83:H86)-0</f>
        <v>0</v>
      </c>
      <c r="I82" s="54"/>
      <c r="J82" s="17">
        <f>SUM(J83:J86)-0</f>
        <v>0</v>
      </c>
      <c r="K82" s="54"/>
      <c r="L82" s="17">
        <f>SUM(L83:L98)-0</f>
        <v>9536.6260000000002</v>
      </c>
      <c r="M82" s="54"/>
      <c r="N82" s="17">
        <f>SUM(N83:N86)-0</f>
        <v>19607.829400000002</v>
      </c>
      <c r="O82" s="54"/>
      <c r="P82" s="17">
        <f>SUM(P83:P86)-0</f>
        <v>0</v>
      </c>
      <c r="Q82" s="40"/>
      <c r="R82" s="40">
        <f>SUM(R83:R86)-0</f>
        <v>0</v>
      </c>
      <c r="S82" s="90">
        <f>(H82+J82+L82+N82+P82+R82)/F82</f>
        <v>1.3636392492401728</v>
      </c>
      <c r="T82" s="98"/>
      <c r="U82" s="17">
        <f>SUM(U83:U86)-0.02</f>
        <v>-1.9999999998489244E-2</v>
      </c>
      <c r="V82" s="91">
        <f t="shared" si="0"/>
        <v>-9.3577953708283484E-7</v>
      </c>
    </row>
    <row r="83" spans="1:22" ht="33.75" customHeight="1" x14ac:dyDescent="0.2">
      <c r="A83" s="34" t="s">
        <v>181</v>
      </c>
      <c r="B83" s="13" t="s">
        <v>182</v>
      </c>
      <c r="C83" s="35" t="s">
        <v>27</v>
      </c>
      <c r="D83" s="36">
        <v>123.9</v>
      </c>
      <c r="E83" s="36">
        <v>106.31</v>
      </c>
      <c r="F83" s="20">
        <f>D83*E83</f>
        <v>13171.809000000001</v>
      </c>
      <c r="G83" s="15">
        <v>0</v>
      </c>
      <c r="H83" s="14">
        <f>G83*E83</f>
        <v>0</v>
      </c>
      <c r="I83" s="15">
        <v>0</v>
      </c>
      <c r="J83" s="14">
        <f>I83*E83</f>
        <v>0</v>
      </c>
      <c r="K83" s="53">
        <v>16.600000000000001</v>
      </c>
      <c r="L83" s="14">
        <f>K83*$E83</f>
        <v>1764.7460000000001</v>
      </c>
      <c r="M83" s="53">
        <v>107.3</v>
      </c>
      <c r="N83" s="14">
        <f>M83*$E83</f>
        <v>11407.063</v>
      </c>
      <c r="O83" s="53">
        <v>0</v>
      </c>
      <c r="P83" s="14">
        <f>O83*$E83</f>
        <v>0</v>
      </c>
      <c r="Q83" s="23"/>
      <c r="R83" s="14">
        <f>Q83*$E83</f>
        <v>0</v>
      </c>
      <c r="S83" s="88">
        <f>(J83+H83+L83+N83+P83+R83)/F83</f>
        <v>1</v>
      </c>
      <c r="T83" s="23">
        <f>D83-G83-I83-K83-M83-O83-Q83</f>
        <v>1.4210854715202004E-14</v>
      </c>
      <c r="U83" s="14">
        <f>T83*E83</f>
        <v>1.510755964773125E-12</v>
      </c>
      <c r="V83" s="88">
        <f t="shared" si="0"/>
        <v>1.1469616396450365E-16</v>
      </c>
    </row>
    <row r="84" spans="1:22" ht="22.5" customHeight="1" x14ac:dyDescent="0.2">
      <c r="A84" s="34" t="s">
        <v>183</v>
      </c>
      <c r="B84" s="13" t="s">
        <v>184</v>
      </c>
      <c r="C84" s="35" t="s">
        <v>33</v>
      </c>
      <c r="D84" s="36">
        <v>3.72</v>
      </c>
      <c r="E84" s="36">
        <v>688.62</v>
      </c>
      <c r="F84" s="20">
        <f>D84*E84</f>
        <v>2561.6664000000001</v>
      </c>
      <c r="G84" s="15">
        <v>0</v>
      </c>
      <c r="H84" s="14">
        <f>G84*E84</f>
        <v>0</v>
      </c>
      <c r="I84" s="15">
        <v>0</v>
      </c>
      <c r="J84" s="14">
        <f>I84*E84</f>
        <v>0</v>
      </c>
      <c r="K84" s="53">
        <v>0</v>
      </c>
      <c r="L84" s="14">
        <f>K84*$E84</f>
        <v>0</v>
      </c>
      <c r="M84" s="53">
        <v>3.72</v>
      </c>
      <c r="N84" s="14">
        <f>M84*$E84</f>
        <v>2561.6664000000001</v>
      </c>
      <c r="O84" s="53">
        <v>0</v>
      </c>
      <c r="P84" s="14">
        <f>O84*$E84</f>
        <v>0</v>
      </c>
      <c r="Q84" s="23"/>
      <c r="R84" s="14">
        <f>Q84*$E84</f>
        <v>0</v>
      </c>
      <c r="S84" s="88">
        <f>(J84+H84+L84+N84+P84+R84)/F84</f>
        <v>1</v>
      </c>
      <c r="T84" s="23">
        <f>D84-G84-I84-K84-M84-O84-Q84</f>
        <v>0</v>
      </c>
      <c r="U84" s="14">
        <f>T84*E84</f>
        <v>0</v>
      </c>
      <c r="V84" s="88">
        <f t="shared" si="0"/>
        <v>0</v>
      </c>
    </row>
    <row r="85" spans="1:22" ht="33.75" customHeight="1" x14ac:dyDescent="0.2">
      <c r="A85" s="34" t="s">
        <v>185</v>
      </c>
      <c r="B85" s="13" t="s">
        <v>186</v>
      </c>
      <c r="C85" s="35" t="s">
        <v>24</v>
      </c>
      <c r="D85" s="36">
        <v>30</v>
      </c>
      <c r="E85" s="36">
        <v>9.1199999999999992</v>
      </c>
      <c r="F85" s="20">
        <f>D85*E85</f>
        <v>273.59999999999997</v>
      </c>
      <c r="G85" s="15">
        <v>0</v>
      </c>
      <c r="H85" s="14">
        <f>G85*E85</f>
        <v>0</v>
      </c>
      <c r="I85" s="15">
        <v>0</v>
      </c>
      <c r="J85" s="14">
        <f>I85*E85</f>
        <v>0</v>
      </c>
      <c r="K85" s="53">
        <v>0</v>
      </c>
      <c r="L85" s="14">
        <f>K85*$E85</f>
        <v>0</v>
      </c>
      <c r="M85" s="53">
        <v>30</v>
      </c>
      <c r="N85" s="14">
        <f>M85*$E85</f>
        <v>273.59999999999997</v>
      </c>
      <c r="O85" s="53">
        <v>0</v>
      </c>
      <c r="P85" s="14">
        <f>O85*$E85</f>
        <v>0</v>
      </c>
      <c r="Q85" s="23"/>
      <c r="R85" s="14">
        <f>Q85*$E85</f>
        <v>0</v>
      </c>
      <c r="S85" s="88">
        <f>(J85+H85+L85+N85+P85+R85)/F85</f>
        <v>1</v>
      </c>
      <c r="T85" s="23">
        <f>D85-G85-I85-K85-M85-O85-Q85</f>
        <v>0</v>
      </c>
      <c r="U85" s="14">
        <f>T85*E85</f>
        <v>0</v>
      </c>
      <c r="V85" s="88">
        <f t="shared" si="0"/>
        <v>0</v>
      </c>
    </row>
    <row r="86" spans="1:22" ht="11.25" customHeight="1" x14ac:dyDescent="0.2">
      <c r="A86" s="34" t="s">
        <v>187</v>
      </c>
      <c r="B86" s="13" t="s">
        <v>188</v>
      </c>
      <c r="C86" s="35" t="s">
        <v>27</v>
      </c>
      <c r="D86" s="36">
        <v>350</v>
      </c>
      <c r="E86" s="36">
        <v>15.33</v>
      </c>
      <c r="F86" s="20">
        <f>D86*E86</f>
        <v>5365.5</v>
      </c>
      <c r="G86" s="15">
        <v>0</v>
      </c>
      <c r="H86" s="14">
        <f>G86*E86</f>
        <v>0</v>
      </c>
      <c r="I86" s="15">
        <v>0</v>
      </c>
      <c r="J86" s="14">
        <f>I86*E86</f>
        <v>0</v>
      </c>
      <c r="K86" s="53">
        <v>0</v>
      </c>
      <c r="L86" s="14">
        <f>K86*$E86</f>
        <v>0</v>
      </c>
      <c r="M86" s="53">
        <v>350</v>
      </c>
      <c r="N86" s="14">
        <f>M86*$E86</f>
        <v>5365.5</v>
      </c>
      <c r="O86" s="53">
        <v>0</v>
      </c>
      <c r="P86" s="14">
        <f>O86*$E86</f>
        <v>0</v>
      </c>
      <c r="Q86" s="23"/>
      <c r="R86" s="14">
        <f>Q86*$E86</f>
        <v>0</v>
      </c>
      <c r="S86" s="88">
        <f>(J86+H86+L86+N86+P86+R86)/F86</f>
        <v>1</v>
      </c>
      <c r="T86" s="23">
        <f>D86-G86-I86-K86-M86-O86-Q86</f>
        <v>0</v>
      </c>
      <c r="U86" s="14">
        <f>T86*E86</f>
        <v>0</v>
      </c>
      <c r="V86" s="88">
        <f t="shared" si="0"/>
        <v>0</v>
      </c>
    </row>
    <row r="87" spans="1:22" ht="11.25" customHeight="1" x14ac:dyDescent="0.2">
      <c r="A87" s="37" t="s">
        <v>189</v>
      </c>
      <c r="B87" s="12" t="s">
        <v>190</v>
      </c>
      <c r="C87" s="38"/>
      <c r="D87" s="39"/>
      <c r="E87" s="39"/>
      <c r="F87" s="89">
        <f>F88+F102+F141+F145</f>
        <v>346921.17240000004</v>
      </c>
      <c r="G87" s="40"/>
      <c r="H87" s="17">
        <f>H88+H102+H141+H145</f>
        <v>0</v>
      </c>
      <c r="I87" s="54"/>
      <c r="J87" s="17">
        <f>J88+J102+J141+J145</f>
        <v>0</v>
      </c>
      <c r="K87" s="54"/>
      <c r="L87" s="17">
        <f>SUM(L88:L103)-0</f>
        <v>7771.8799999999992</v>
      </c>
      <c r="M87" s="54"/>
      <c r="N87" s="17">
        <f>N88+N102+N141+N145</f>
        <v>9010.1999999999989</v>
      </c>
      <c r="O87" s="54"/>
      <c r="P87" s="17">
        <f>P88+P102+P141+P145</f>
        <v>42504.799999999996</v>
      </c>
      <c r="Q87" s="40"/>
      <c r="R87" s="40">
        <f>R88+R102+R141+R145</f>
        <v>162784.07999999999</v>
      </c>
      <c r="S87" s="90">
        <f>(H87+J87+L87+N87+P87+R87)/F87</f>
        <v>0.64011936332312458</v>
      </c>
      <c r="T87" s="98"/>
      <c r="U87" s="17">
        <f>U88+U102+U141+U145</f>
        <v>106881.66640000002</v>
      </c>
      <c r="V87" s="91">
        <f t="shared" si="0"/>
        <v>0.30808631730543523</v>
      </c>
    </row>
    <row r="88" spans="1:22" ht="11.25" customHeight="1" x14ac:dyDescent="0.2">
      <c r="A88" s="41" t="s">
        <v>191</v>
      </c>
      <c r="B88" s="18" t="s">
        <v>192</v>
      </c>
      <c r="C88" s="42"/>
      <c r="D88" s="43"/>
      <c r="E88" s="43"/>
      <c r="F88" s="92">
        <f>SUM(F89:F101)-0.01</f>
        <v>100751.8164</v>
      </c>
      <c r="G88" s="44"/>
      <c r="H88" s="19">
        <f>SUM(H89:H101)-0</f>
        <v>0</v>
      </c>
      <c r="I88" s="51"/>
      <c r="J88" s="19">
        <f>SUM(J89:J101)-0</f>
        <v>0</v>
      </c>
      <c r="K88" s="51"/>
      <c r="L88" s="19">
        <f>SUM(L89:L101)-0</f>
        <v>0</v>
      </c>
      <c r="M88" s="51"/>
      <c r="N88" s="19">
        <f>SUM(N89:N101)-0</f>
        <v>0</v>
      </c>
      <c r="O88" s="51"/>
      <c r="P88" s="19">
        <f>SUM(P89:P101)-0</f>
        <v>34703</v>
      </c>
      <c r="Q88" s="51"/>
      <c r="R88" s="51">
        <f>SUM(R89:R101)-0</f>
        <v>0</v>
      </c>
      <c r="S88" s="93">
        <f>(H88+J88+L88+N88+P88+R88)/F88</f>
        <v>0.34444044028172977</v>
      </c>
      <c r="T88" s="96"/>
      <c r="U88" s="19">
        <f>SUM(U89:U101)-0.01</f>
        <v>66048.816400000011</v>
      </c>
      <c r="V88" s="94">
        <f t="shared" si="0"/>
        <v>0.6555595597182704</v>
      </c>
    </row>
    <row r="89" spans="1:22" ht="22.5" customHeight="1" x14ac:dyDescent="0.2">
      <c r="A89" s="34" t="s">
        <v>193</v>
      </c>
      <c r="B89" s="13" t="s">
        <v>194</v>
      </c>
      <c r="C89" s="35" t="s">
        <v>91</v>
      </c>
      <c r="D89" s="36">
        <v>5336</v>
      </c>
      <c r="E89" s="36">
        <v>3.28</v>
      </c>
      <c r="F89" s="20">
        <f t="shared" ref="F89:F101" si="51">D89*E89</f>
        <v>17502.079999999998</v>
      </c>
      <c r="G89" s="15">
        <v>0</v>
      </c>
      <c r="H89" s="14">
        <f t="shared" ref="H89:H101" si="52">G89*E89</f>
        <v>0</v>
      </c>
      <c r="I89" s="15">
        <v>0</v>
      </c>
      <c r="J89" s="14">
        <f t="shared" ref="J89:J101" si="53">I89*E89</f>
        <v>0</v>
      </c>
      <c r="K89" s="53">
        <v>0</v>
      </c>
      <c r="L89" s="14">
        <f t="shared" ref="L89:L101" si="54">K89*$E89</f>
        <v>0</v>
      </c>
      <c r="M89" s="53">
        <v>0</v>
      </c>
      <c r="N89" s="14">
        <f t="shared" ref="N89:N101" si="55">M89*$E89</f>
        <v>0</v>
      </c>
      <c r="O89" s="53">
        <v>0</v>
      </c>
      <c r="P89" s="14">
        <f t="shared" ref="P89:P101" si="56">O89*$E89</f>
        <v>0</v>
      </c>
      <c r="Q89" s="23"/>
      <c r="R89" s="14">
        <f t="shared" ref="R89:R101" si="57">Q89*$E89</f>
        <v>0</v>
      </c>
      <c r="S89" s="88">
        <f t="shared" ref="S89:S101" si="58">(J89+H89+L89+N89+P89+R89)/F89</f>
        <v>0</v>
      </c>
      <c r="T89" s="23">
        <f t="shared" ref="T89:T101" si="59">D89-G89-I89-K89-M89-O89-Q89</f>
        <v>5336</v>
      </c>
      <c r="U89" s="14">
        <f t="shared" ref="U89:U101" si="60">T89*E89</f>
        <v>17502.079999999998</v>
      </c>
      <c r="V89" s="88">
        <f t="shared" si="0"/>
        <v>1</v>
      </c>
    </row>
    <row r="90" spans="1:22" ht="22.5" customHeight="1" x14ac:dyDescent="0.2">
      <c r="A90" s="34" t="s">
        <v>195</v>
      </c>
      <c r="B90" s="13" t="s">
        <v>196</v>
      </c>
      <c r="C90" s="35" t="s">
        <v>24</v>
      </c>
      <c r="D90" s="36">
        <v>40</v>
      </c>
      <c r="E90" s="36">
        <v>8.7100000000000009</v>
      </c>
      <c r="F90" s="20">
        <f t="shared" si="51"/>
        <v>348.40000000000003</v>
      </c>
      <c r="G90" s="15">
        <v>0</v>
      </c>
      <c r="H90" s="14">
        <f t="shared" si="52"/>
        <v>0</v>
      </c>
      <c r="I90" s="15">
        <v>0</v>
      </c>
      <c r="J90" s="14">
        <f t="shared" si="53"/>
        <v>0</v>
      </c>
      <c r="K90" s="53">
        <v>0</v>
      </c>
      <c r="L90" s="14">
        <f t="shared" si="54"/>
        <v>0</v>
      </c>
      <c r="M90" s="53">
        <v>0</v>
      </c>
      <c r="N90" s="14">
        <f t="shared" si="55"/>
        <v>0</v>
      </c>
      <c r="O90" s="53">
        <v>0</v>
      </c>
      <c r="P90" s="14">
        <f t="shared" si="56"/>
        <v>0</v>
      </c>
      <c r="Q90" s="23"/>
      <c r="R90" s="14">
        <f t="shared" si="57"/>
        <v>0</v>
      </c>
      <c r="S90" s="88">
        <f t="shared" si="58"/>
        <v>0</v>
      </c>
      <c r="T90" s="23">
        <f t="shared" si="59"/>
        <v>40</v>
      </c>
      <c r="U90" s="14">
        <f t="shared" si="60"/>
        <v>348.40000000000003</v>
      </c>
      <c r="V90" s="88">
        <f t="shared" si="0"/>
        <v>1</v>
      </c>
    </row>
    <row r="91" spans="1:22" ht="22.5" customHeight="1" x14ac:dyDescent="0.2">
      <c r="A91" s="34" t="s">
        <v>197</v>
      </c>
      <c r="B91" s="13" t="s">
        <v>198</v>
      </c>
      <c r="C91" s="35" t="s">
        <v>24</v>
      </c>
      <c r="D91" s="36">
        <v>30</v>
      </c>
      <c r="E91" s="36">
        <v>9.4700000000000006</v>
      </c>
      <c r="F91" s="20">
        <f t="shared" si="51"/>
        <v>284.10000000000002</v>
      </c>
      <c r="G91" s="15">
        <v>0</v>
      </c>
      <c r="H91" s="14">
        <f t="shared" si="52"/>
        <v>0</v>
      </c>
      <c r="I91" s="15">
        <v>0</v>
      </c>
      <c r="J91" s="14">
        <f t="shared" si="53"/>
        <v>0</v>
      </c>
      <c r="K91" s="53">
        <v>0</v>
      </c>
      <c r="L91" s="14">
        <f t="shared" si="54"/>
        <v>0</v>
      </c>
      <c r="M91" s="53">
        <v>0</v>
      </c>
      <c r="N91" s="14">
        <f t="shared" si="55"/>
        <v>0</v>
      </c>
      <c r="O91" s="53">
        <v>0</v>
      </c>
      <c r="P91" s="14">
        <f t="shared" si="56"/>
        <v>0</v>
      </c>
      <c r="Q91" s="23"/>
      <c r="R91" s="14">
        <f t="shared" si="57"/>
        <v>0</v>
      </c>
      <c r="S91" s="88">
        <f t="shared" si="58"/>
        <v>0</v>
      </c>
      <c r="T91" s="23">
        <f t="shared" si="59"/>
        <v>30</v>
      </c>
      <c r="U91" s="14">
        <f t="shared" si="60"/>
        <v>284.10000000000002</v>
      </c>
      <c r="V91" s="88">
        <f t="shared" si="0"/>
        <v>1</v>
      </c>
    </row>
    <row r="92" spans="1:22" ht="22.5" customHeight="1" x14ac:dyDescent="0.2">
      <c r="A92" s="34" t="s">
        <v>199</v>
      </c>
      <c r="B92" s="13" t="s">
        <v>200</v>
      </c>
      <c r="C92" s="35" t="s">
        <v>24</v>
      </c>
      <c r="D92" s="36">
        <v>10</v>
      </c>
      <c r="E92" s="36">
        <v>10.87</v>
      </c>
      <c r="F92" s="20">
        <f t="shared" si="51"/>
        <v>108.69999999999999</v>
      </c>
      <c r="G92" s="15">
        <v>0</v>
      </c>
      <c r="H92" s="14">
        <f t="shared" si="52"/>
        <v>0</v>
      </c>
      <c r="I92" s="15">
        <v>0</v>
      </c>
      <c r="J92" s="14">
        <f t="shared" si="53"/>
        <v>0</v>
      </c>
      <c r="K92" s="53">
        <v>0</v>
      </c>
      <c r="L92" s="14">
        <f t="shared" si="54"/>
        <v>0</v>
      </c>
      <c r="M92" s="53">
        <v>0</v>
      </c>
      <c r="N92" s="14">
        <f t="shared" si="55"/>
        <v>0</v>
      </c>
      <c r="O92" s="53">
        <v>0</v>
      </c>
      <c r="P92" s="14">
        <f t="shared" si="56"/>
        <v>0</v>
      </c>
      <c r="Q92" s="23"/>
      <c r="R92" s="14">
        <f t="shared" si="57"/>
        <v>0</v>
      </c>
      <c r="S92" s="88">
        <f t="shared" si="58"/>
        <v>0</v>
      </c>
      <c r="T92" s="23">
        <f t="shared" si="59"/>
        <v>10</v>
      </c>
      <c r="U92" s="14">
        <f t="shared" si="60"/>
        <v>108.69999999999999</v>
      </c>
      <c r="V92" s="88">
        <f t="shared" si="0"/>
        <v>1</v>
      </c>
    </row>
    <row r="93" spans="1:22" ht="22.5" customHeight="1" x14ac:dyDescent="0.2">
      <c r="A93" s="34" t="s">
        <v>201</v>
      </c>
      <c r="B93" s="13" t="s">
        <v>202</v>
      </c>
      <c r="C93" s="35" t="s">
        <v>24</v>
      </c>
      <c r="D93" s="36">
        <v>9</v>
      </c>
      <c r="E93" s="36">
        <v>10.87</v>
      </c>
      <c r="F93" s="20">
        <f t="shared" si="51"/>
        <v>97.83</v>
      </c>
      <c r="G93" s="15">
        <v>0</v>
      </c>
      <c r="H93" s="14">
        <f t="shared" si="52"/>
        <v>0</v>
      </c>
      <c r="I93" s="15">
        <v>0</v>
      </c>
      <c r="J93" s="14">
        <f t="shared" si="53"/>
        <v>0</v>
      </c>
      <c r="K93" s="53">
        <v>0</v>
      </c>
      <c r="L93" s="14">
        <f t="shared" si="54"/>
        <v>0</v>
      </c>
      <c r="M93" s="53">
        <v>0</v>
      </c>
      <c r="N93" s="14">
        <f t="shared" si="55"/>
        <v>0</v>
      </c>
      <c r="O93" s="53">
        <v>0</v>
      </c>
      <c r="P93" s="14">
        <f t="shared" si="56"/>
        <v>0</v>
      </c>
      <c r="Q93" s="23"/>
      <c r="R93" s="14">
        <f t="shared" si="57"/>
        <v>0</v>
      </c>
      <c r="S93" s="88">
        <f t="shared" si="58"/>
        <v>0</v>
      </c>
      <c r="T93" s="23">
        <f t="shared" si="59"/>
        <v>9</v>
      </c>
      <c r="U93" s="14">
        <f t="shared" si="60"/>
        <v>97.83</v>
      </c>
      <c r="V93" s="88">
        <f t="shared" si="0"/>
        <v>1</v>
      </c>
    </row>
    <row r="94" spans="1:22" ht="22.5" customHeight="1" x14ac:dyDescent="0.2">
      <c r="A94" s="34" t="s">
        <v>203</v>
      </c>
      <c r="B94" s="13" t="s">
        <v>204</v>
      </c>
      <c r="C94" s="35" t="s">
        <v>24</v>
      </c>
      <c r="D94" s="36">
        <v>3</v>
      </c>
      <c r="E94" s="36">
        <v>61.43</v>
      </c>
      <c r="F94" s="20">
        <f t="shared" si="51"/>
        <v>184.29</v>
      </c>
      <c r="G94" s="15">
        <v>0</v>
      </c>
      <c r="H94" s="14">
        <f t="shared" si="52"/>
        <v>0</v>
      </c>
      <c r="I94" s="15">
        <v>0</v>
      </c>
      <c r="J94" s="14">
        <f t="shared" si="53"/>
        <v>0</v>
      </c>
      <c r="K94" s="53">
        <v>0</v>
      </c>
      <c r="L94" s="14">
        <f t="shared" si="54"/>
        <v>0</v>
      </c>
      <c r="M94" s="53">
        <v>0</v>
      </c>
      <c r="N94" s="14">
        <f t="shared" si="55"/>
        <v>0</v>
      </c>
      <c r="O94" s="53">
        <v>0</v>
      </c>
      <c r="P94" s="14">
        <f t="shared" si="56"/>
        <v>0</v>
      </c>
      <c r="Q94" s="23"/>
      <c r="R94" s="14">
        <f t="shared" si="57"/>
        <v>0</v>
      </c>
      <c r="S94" s="88">
        <f t="shared" si="58"/>
        <v>0</v>
      </c>
      <c r="T94" s="23">
        <f t="shared" si="59"/>
        <v>3</v>
      </c>
      <c r="U94" s="14">
        <f t="shared" si="60"/>
        <v>184.29</v>
      </c>
      <c r="V94" s="88">
        <f t="shared" si="0"/>
        <v>1</v>
      </c>
    </row>
    <row r="95" spans="1:22" ht="11.25" customHeight="1" x14ac:dyDescent="0.2">
      <c r="A95" s="34" t="s">
        <v>205</v>
      </c>
      <c r="B95" s="13" t="s">
        <v>206</v>
      </c>
      <c r="C95" s="35" t="s">
        <v>114</v>
      </c>
      <c r="D95" s="36">
        <v>1668.39</v>
      </c>
      <c r="E95" s="36">
        <v>5.76</v>
      </c>
      <c r="F95" s="20">
        <f t="shared" si="51"/>
        <v>9609.9264000000003</v>
      </c>
      <c r="G95" s="15">
        <v>0</v>
      </c>
      <c r="H95" s="14">
        <f t="shared" si="52"/>
        <v>0</v>
      </c>
      <c r="I95" s="15">
        <v>0</v>
      </c>
      <c r="J95" s="14">
        <f t="shared" si="53"/>
        <v>0</v>
      </c>
      <c r="K95" s="53">
        <v>0</v>
      </c>
      <c r="L95" s="14">
        <f t="shared" si="54"/>
        <v>0</v>
      </c>
      <c r="M95" s="53">
        <v>0</v>
      </c>
      <c r="N95" s="14">
        <f t="shared" si="55"/>
        <v>0</v>
      </c>
      <c r="O95" s="53">
        <v>0</v>
      </c>
      <c r="P95" s="14">
        <f t="shared" si="56"/>
        <v>0</v>
      </c>
      <c r="Q95" s="23"/>
      <c r="R95" s="14">
        <f t="shared" si="57"/>
        <v>0</v>
      </c>
      <c r="S95" s="88">
        <f t="shared" si="58"/>
        <v>0</v>
      </c>
      <c r="T95" s="23">
        <f t="shared" si="59"/>
        <v>1668.39</v>
      </c>
      <c r="U95" s="14">
        <f t="shared" si="60"/>
        <v>9609.9264000000003</v>
      </c>
      <c r="V95" s="88">
        <f t="shared" si="0"/>
        <v>1</v>
      </c>
    </row>
    <row r="96" spans="1:22" ht="22.5" customHeight="1" x14ac:dyDescent="0.2">
      <c r="A96" s="34" t="s">
        <v>207</v>
      </c>
      <c r="B96" s="13" t="s">
        <v>208</v>
      </c>
      <c r="C96" s="35" t="s">
        <v>114</v>
      </c>
      <c r="D96" s="36">
        <v>400</v>
      </c>
      <c r="E96" s="36">
        <v>15.48</v>
      </c>
      <c r="F96" s="20">
        <f t="shared" si="51"/>
        <v>6192</v>
      </c>
      <c r="G96" s="15">
        <v>0</v>
      </c>
      <c r="H96" s="14">
        <f t="shared" si="52"/>
        <v>0</v>
      </c>
      <c r="I96" s="15">
        <v>0</v>
      </c>
      <c r="J96" s="14">
        <f t="shared" si="53"/>
        <v>0</v>
      </c>
      <c r="K96" s="53">
        <v>0</v>
      </c>
      <c r="L96" s="14">
        <f t="shared" si="54"/>
        <v>0</v>
      </c>
      <c r="M96" s="53">
        <v>0</v>
      </c>
      <c r="N96" s="14">
        <f t="shared" si="55"/>
        <v>0</v>
      </c>
      <c r="O96" s="53">
        <v>0</v>
      </c>
      <c r="P96" s="14">
        <f t="shared" si="56"/>
        <v>0</v>
      </c>
      <c r="Q96" s="23"/>
      <c r="R96" s="14">
        <f t="shared" si="57"/>
        <v>0</v>
      </c>
      <c r="S96" s="88">
        <f t="shared" si="58"/>
        <v>0</v>
      </c>
      <c r="T96" s="23">
        <f t="shared" si="59"/>
        <v>400</v>
      </c>
      <c r="U96" s="14">
        <f t="shared" si="60"/>
        <v>6192</v>
      </c>
      <c r="V96" s="88">
        <f t="shared" si="0"/>
        <v>1</v>
      </c>
    </row>
    <row r="97" spans="1:22" ht="22.5" customHeight="1" x14ac:dyDescent="0.2">
      <c r="A97" s="34" t="s">
        <v>209</v>
      </c>
      <c r="B97" s="13" t="s">
        <v>210</v>
      </c>
      <c r="C97" s="35" t="s">
        <v>75</v>
      </c>
      <c r="D97" s="36">
        <v>150</v>
      </c>
      <c r="E97" s="36">
        <v>5.62</v>
      </c>
      <c r="F97" s="20">
        <f t="shared" si="51"/>
        <v>843</v>
      </c>
      <c r="G97" s="15">
        <v>0</v>
      </c>
      <c r="H97" s="14">
        <f t="shared" si="52"/>
        <v>0</v>
      </c>
      <c r="I97" s="15">
        <v>0</v>
      </c>
      <c r="J97" s="14">
        <f t="shared" si="53"/>
        <v>0</v>
      </c>
      <c r="K97" s="53">
        <v>0</v>
      </c>
      <c r="L97" s="14">
        <f t="shared" si="54"/>
        <v>0</v>
      </c>
      <c r="M97" s="53">
        <v>0</v>
      </c>
      <c r="N97" s="14">
        <f t="shared" si="55"/>
        <v>0</v>
      </c>
      <c r="O97" s="53">
        <v>0</v>
      </c>
      <c r="P97" s="14">
        <f t="shared" si="56"/>
        <v>0</v>
      </c>
      <c r="Q97" s="23"/>
      <c r="R97" s="14">
        <f t="shared" si="57"/>
        <v>0</v>
      </c>
      <c r="S97" s="88">
        <f t="shared" si="58"/>
        <v>0</v>
      </c>
      <c r="T97" s="23">
        <f t="shared" si="59"/>
        <v>150</v>
      </c>
      <c r="U97" s="14">
        <f t="shared" si="60"/>
        <v>843</v>
      </c>
      <c r="V97" s="88">
        <f t="shared" si="0"/>
        <v>1</v>
      </c>
    </row>
    <row r="98" spans="1:22" ht="11.25" customHeight="1" x14ac:dyDescent="0.2">
      <c r="A98" s="34" t="s">
        <v>211</v>
      </c>
      <c r="B98" s="13" t="s">
        <v>212</v>
      </c>
      <c r="C98" s="35" t="s">
        <v>24</v>
      </c>
      <c r="D98" s="36">
        <v>150</v>
      </c>
      <c r="E98" s="36">
        <v>347.03</v>
      </c>
      <c r="F98" s="20">
        <f t="shared" si="51"/>
        <v>52054.499999999993</v>
      </c>
      <c r="G98" s="15">
        <v>0</v>
      </c>
      <c r="H98" s="14">
        <f t="shared" si="52"/>
        <v>0</v>
      </c>
      <c r="I98" s="15">
        <v>0</v>
      </c>
      <c r="J98" s="14">
        <f t="shared" si="53"/>
        <v>0</v>
      </c>
      <c r="K98" s="53">
        <v>0</v>
      </c>
      <c r="L98" s="14">
        <f t="shared" si="54"/>
        <v>0</v>
      </c>
      <c r="M98" s="53">
        <v>0</v>
      </c>
      <c r="N98" s="14">
        <f t="shared" si="55"/>
        <v>0</v>
      </c>
      <c r="O98" s="53">
        <v>100</v>
      </c>
      <c r="P98" s="14">
        <f t="shared" si="56"/>
        <v>34703</v>
      </c>
      <c r="Q98" s="23"/>
      <c r="R98" s="14">
        <f t="shared" si="57"/>
        <v>0</v>
      </c>
      <c r="S98" s="88">
        <f t="shared" si="58"/>
        <v>0.66666666666666674</v>
      </c>
      <c r="T98" s="23">
        <f t="shared" si="59"/>
        <v>50</v>
      </c>
      <c r="U98" s="14">
        <f t="shared" si="60"/>
        <v>17351.5</v>
      </c>
      <c r="V98" s="88">
        <f t="shared" si="0"/>
        <v>0.33333333333333337</v>
      </c>
    </row>
    <row r="99" spans="1:22" ht="11.25" customHeight="1" x14ac:dyDescent="0.2">
      <c r="A99" s="34" t="s">
        <v>213</v>
      </c>
      <c r="B99" s="13" t="s">
        <v>214</v>
      </c>
      <c r="C99" s="35" t="s">
        <v>215</v>
      </c>
      <c r="D99" s="36">
        <v>150</v>
      </c>
      <c r="E99" s="36">
        <v>32.54</v>
      </c>
      <c r="F99" s="20">
        <f t="shared" si="51"/>
        <v>4881</v>
      </c>
      <c r="G99" s="15">
        <v>0</v>
      </c>
      <c r="H99" s="14">
        <f t="shared" si="52"/>
        <v>0</v>
      </c>
      <c r="I99" s="15">
        <v>0</v>
      </c>
      <c r="J99" s="14">
        <f t="shared" si="53"/>
        <v>0</v>
      </c>
      <c r="K99" s="53">
        <v>0</v>
      </c>
      <c r="L99" s="14">
        <f t="shared" si="54"/>
        <v>0</v>
      </c>
      <c r="M99" s="53">
        <v>0</v>
      </c>
      <c r="N99" s="14">
        <f t="shared" si="55"/>
        <v>0</v>
      </c>
      <c r="O99" s="53">
        <v>0</v>
      </c>
      <c r="P99" s="14">
        <f t="shared" si="56"/>
        <v>0</v>
      </c>
      <c r="Q99" s="23"/>
      <c r="R99" s="14">
        <f t="shared" si="57"/>
        <v>0</v>
      </c>
      <c r="S99" s="88">
        <f t="shared" si="58"/>
        <v>0</v>
      </c>
      <c r="T99" s="23">
        <f t="shared" si="59"/>
        <v>150</v>
      </c>
      <c r="U99" s="14">
        <f t="shared" si="60"/>
        <v>4881</v>
      </c>
      <c r="V99" s="88">
        <f t="shared" si="0"/>
        <v>1</v>
      </c>
    </row>
    <row r="100" spans="1:22" ht="22.5" customHeight="1" x14ac:dyDescent="0.2">
      <c r="A100" s="34" t="s">
        <v>216</v>
      </c>
      <c r="B100" s="13" t="s">
        <v>217</v>
      </c>
      <c r="C100" s="35" t="s">
        <v>75</v>
      </c>
      <c r="D100" s="36">
        <v>600</v>
      </c>
      <c r="E100" s="36">
        <v>12.68</v>
      </c>
      <c r="F100" s="20">
        <f t="shared" si="51"/>
        <v>7608</v>
      </c>
      <c r="G100" s="15">
        <v>0</v>
      </c>
      <c r="H100" s="14">
        <f t="shared" si="52"/>
        <v>0</v>
      </c>
      <c r="I100" s="15">
        <v>0</v>
      </c>
      <c r="J100" s="14">
        <f t="shared" si="53"/>
        <v>0</v>
      </c>
      <c r="K100" s="53">
        <v>0</v>
      </c>
      <c r="L100" s="14">
        <f t="shared" si="54"/>
        <v>0</v>
      </c>
      <c r="M100" s="53">
        <v>0</v>
      </c>
      <c r="N100" s="14">
        <f t="shared" si="55"/>
        <v>0</v>
      </c>
      <c r="O100" s="53">
        <v>0</v>
      </c>
      <c r="P100" s="14">
        <f t="shared" si="56"/>
        <v>0</v>
      </c>
      <c r="Q100" s="23"/>
      <c r="R100" s="14">
        <f t="shared" si="57"/>
        <v>0</v>
      </c>
      <c r="S100" s="88">
        <f t="shared" si="58"/>
        <v>0</v>
      </c>
      <c r="T100" s="23">
        <f t="shared" si="59"/>
        <v>600</v>
      </c>
      <c r="U100" s="14">
        <f t="shared" si="60"/>
        <v>7608</v>
      </c>
      <c r="V100" s="88">
        <f t="shared" si="0"/>
        <v>1</v>
      </c>
    </row>
    <row r="101" spans="1:22" ht="33.75" customHeight="1" x14ac:dyDescent="0.2">
      <c r="A101" s="34" t="s">
        <v>218</v>
      </c>
      <c r="B101" s="13" t="s">
        <v>219</v>
      </c>
      <c r="C101" s="35" t="s">
        <v>75</v>
      </c>
      <c r="D101" s="36">
        <v>300</v>
      </c>
      <c r="E101" s="36">
        <v>3.46</v>
      </c>
      <c r="F101" s="20">
        <f t="shared" si="51"/>
        <v>1038</v>
      </c>
      <c r="G101" s="15">
        <v>0</v>
      </c>
      <c r="H101" s="14">
        <f t="shared" si="52"/>
        <v>0</v>
      </c>
      <c r="I101" s="15">
        <v>0</v>
      </c>
      <c r="J101" s="14">
        <f t="shared" si="53"/>
        <v>0</v>
      </c>
      <c r="K101" s="53">
        <v>0</v>
      </c>
      <c r="L101" s="14">
        <f t="shared" si="54"/>
        <v>0</v>
      </c>
      <c r="M101" s="53">
        <v>0</v>
      </c>
      <c r="N101" s="14">
        <f t="shared" si="55"/>
        <v>0</v>
      </c>
      <c r="O101" s="53">
        <v>0</v>
      </c>
      <c r="P101" s="14">
        <f t="shared" si="56"/>
        <v>0</v>
      </c>
      <c r="Q101" s="23"/>
      <c r="R101" s="14">
        <f t="shared" si="57"/>
        <v>0</v>
      </c>
      <c r="S101" s="88">
        <f t="shared" si="58"/>
        <v>0</v>
      </c>
      <c r="T101" s="23">
        <f t="shared" si="59"/>
        <v>300</v>
      </c>
      <c r="U101" s="14">
        <f t="shared" si="60"/>
        <v>1038</v>
      </c>
      <c r="V101" s="88">
        <f t="shared" si="0"/>
        <v>1</v>
      </c>
    </row>
    <row r="102" spans="1:22" ht="11.25" customHeight="1" x14ac:dyDescent="0.2">
      <c r="A102" s="41" t="s">
        <v>220</v>
      </c>
      <c r="B102" s="18" t="s">
        <v>221</v>
      </c>
      <c r="C102" s="42"/>
      <c r="D102" s="43"/>
      <c r="E102" s="43"/>
      <c r="F102" s="92">
        <f>SUM(F103:F140)</f>
        <v>75325.216000000015</v>
      </c>
      <c r="G102" s="44"/>
      <c r="H102" s="19">
        <f>SUM(H103:H140)</f>
        <v>0</v>
      </c>
      <c r="I102" s="51"/>
      <c r="J102" s="19">
        <f>SUM(J103:J140)</f>
        <v>0</v>
      </c>
      <c r="K102" s="51"/>
      <c r="L102" s="17">
        <f>SUM(L103:L118)-0</f>
        <v>6977.1799999999994</v>
      </c>
      <c r="M102" s="51"/>
      <c r="N102" s="19">
        <f>SUM(N103:N140)</f>
        <v>9010.1999999999989</v>
      </c>
      <c r="O102" s="51"/>
      <c r="P102" s="19">
        <f>SUM(P103:P140)</f>
        <v>3515.6</v>
      </c>
      <c r="Q102" s="44"/>
      <c r="R102" s="51">
        <f>SUM(R103:R140)</f>
        <v>5931.0000000000009</v>
      </c>
      <c r="S102" s="93">
        <f>(H102+J102+L102+N102+P102+R102)/F102</f>
        <v>0.3376555866763129</v>
      </c>
      <c r="T102" s="96"/>
      <c r="U102" s="19">
        <f>SUM(U103:U140)</f>
        <v>31127.99</v>
      </c>
      <c r="V102" s="94">
        <f t="shared" si="0"/>
        <v>0.41324793545895699</v>
      </c>
    </row>
    <row r="103" spans="1:22" ht="11.25" customHeight="1" x14ac:dyDescent="0.2">
      <c r="A103" s="34" t="s">
        <v>222</v>
      </c>
      <c r="B103" s="13" t="s">
        <v>223</v>
      </c>
      <c r="C103" s="35" t="s">
        <v>75</v>
      </c>
      <c r="D103" s="36">
        <v>180</v>
      </c>
      <c r="E103" s="36">
        <v>17.66</v>
      </c>
      <c r="F103" s="20">
        <f t="shared" ref="F103:F140" si="61">D103*E103</f>
        <v>3178.8</v>
      </c>
      <c r="G103" s="15">
        <v>0</v>
      </c>
      <c r="H103" s="14">
        <f t="shared" ref="H103:H140" si="62">G103*E103</f>
        <v>0</v>
      </c>
      <c r="I103" s="15">
        <v>0</v>
      </c>
      <c r="J103" s="14">
        <f t="shared" ref="J103:J140" si="63">I103*E103</f>
        <v>0</v>
      </c>
      <c r="K103" s="53">
        <v>45</v>
      </c>
      <c r="L103" s="14">
        <f t="shared" ref="L103:L140" si="64">K103*$E103</f>
        <v>794.7</v>
      </c>
      <c r="M103" s="53">
        <v>15</v>
      </c>
      <c r="N103" s="14">
        <f t="shared" ref="N103:N140" si="65">M103*$E103</f>
        <v>264.89999999999998</v>
      </c>
      <c r="O103" s="53">
        <v>0</v>
      </c>
      <c r="P103" s="14">
        <f t="shared" ref="P103:P140" si="66">O103*$E103</f>
        <v>0</v>
      </c>
      <c r="Q103" s="23"/>
      <c r="R103" s="14">
        <f t="shared" ref="R103:R140" si="67">Q103*$E103</f>
        <v>0</v>
      </c>
      <c r="S103" s="88">
        <f t="shared" ref="S103:S140" si="68">(J103+H103+L103+N103+P103+R103)/F103</f>
        <v>0.33333333333333326</v>
      </c>
      <c r="T103" s="23">
        <f t="shared" ref="T103:T140" si="69">D103-G103-I103-K103-M103-O103-Q103</f>
        <v>120</v>
      </c>
      <c r="U103" s="14">
        <f t="shared" ref="U103:U140" si="70">T103*E103</f>
        <v>2119.1999999999998</v>
      </c>
      <c r="V103" s="88">
        <f t="shared" si="0"/>
        <v>0.66666666666666652</v>
      </c>
    </row>
    <row r="104" spans="1:22" ht="33.75" customHeight="1" x14ac:dyDescent="0.2">
      <c r="A104" s="34" t="s">
        <v>224</v>
      </c>
      <c r="B104" s="13" t="s">
        <v>225</v>
      </c>
      <c r="C104" s="35" t="s">
        <v>91</v>
      </c>
      <c r="D104" s="36">
        <v>80</v>
      </c>
      <c r="E104" s="36">
        <v>25</v>
      </c>
      <c r="F104" s="20">
        <f t="shared" si="61"/>
        <v>2000</v>
      </c>
      <c r="G104" s="15">
        <v>0</v>
      </c>
      <c r="H104" s="14">
        <f t="shared" si="62"/>
        <v>0</v>
      </c>
      <c r="I104" s="15">
        <v>0</v>
      </c>
      <c r="J104" s="14">
        <f t="shared" si="63"/>
        <v>0</v>
      </c>
      <c r="K104" s="53">
        <v>80</v>
      </c>
      <c r="L104" s="14">
        <f t="shared" si="64"/>
        <v>2000</v>
      </c>
      <c r="M104" s="53">
        <v>0</v>
      </c>
      <c r="N104" s="14">
        <f t="shared" si="65"/>
        <v>0</v>
      </c>
      <c r="O104" s="53">
        <v>0</v>
      </c>
      <c r="P104" s="14">
        <f t="shared" si="66"/>
        <v>0</v>
      </c>
      <c r="Q104" s="23"/>
      <c r="R104" s="14">
        <f t="shared" si="67"/>
        <v>0</v>
      </c>
      <c r="S104" s="88">
        <f t="shared" si="68"/>
        <v>1</v>
      </c>
      <c r="T104" s="23">
        <f t="shared" si="69"/>
        <v>0</v>
      </c>
      <c r="U104" s="14">
        <f t="shared" si="70"/>
        <v>0</v>
      </c>
      <c r="V104" s="88">
        <f t="shared" si="0"/>
        <v>0</v>
      </c>
    </row>
    <row r="105" spans="1:22" ht="33.75" customHeight="1" x14ac:dyDescent="0.2">
      <c r="A105" s="34" t="s">
        <v>226</v>
      </c>
      <c r="B105" s="13" t="s">
        <v>227</v>
      </c>
      <c r="C105" s="35" t="s">
        <v>91</v>
      </c>
      <c r="D105" s="36">
        <v>400</v>
      </c>
      <c r="E105" s="36">
        <v>10.34</v>
      </c>
      <c r="F105" s="20">
        <f t="shared" si="61"/>
        <v>4136</v>
      </c>
      <c r="G105" s="15">
        <v>0</v>
      </c>
      <c r="H105" s="14">
        <f t="shared" si="62"/>
        <v>0</v>
      </c>
      <c r="I105" s="15">
        <v>0</v>
      </c>
      <c r="J105" s="14">
        <f t="shared" si="63"/>
        <v>0</v>
      </c>
      <c r="K105" s="53">
        <v>60</v>
      </c>
      <c r="L105" s="14">
        <f t="shared" si="64"/>
        <v>620.4</v>
      </c>
      <c r="M105" s="53">
        <v>0</v>
      </c>
      <c r="N105" s="14">
        <f t="shared" si="65"/>
        <v>0</v>
      </c>
      <c r="O105" s="53">
        <v>340</v>
      </c>
      <c r="P105" s="14">
        <f t="shared" si="66"/>
        <v>3515.6</v>
      </c>
      <c r="Q105" s="23"/>
      <c r="R105" s="14">
        <f t="shared" si="67"/>
        <v>0</v>
      </c>
      <c r="S105" s="88">
        <f t="shared" si="68"/>
        <v>1</v>
      </c>
      <c r="T105" s="23">
        <f t="shared" si="69"/>
        <v>0</v>
      </c>
      <c r="U105" s="14">
        <f t="shared" si="70"/>
        <v>0</v>
      </c>
      <c r="V105" s="88">
        <f t="shared" si="0"/>
        <v>0</v>
      </c>
    </row>
    <row r="106" spans="1:22" ht="22.5" customHeight="1" x14ac:dyDescent="0.2">
      <c r="A106" s="34" t="s">
        <v>228</v>
      </c>
      <c r="B106" s="13" t="s">
        <v>229</v>
      </c>
      <c r="C106" s="35" t="s">
        <v>24</v>
      </c>
      <c r="D106" s="36">
        <v>21</v>
      </c>
      <c r="E106" s="36">
        <v>21.42</v>
      </c>
      <c r="F106" s="20">
        <f t="shared" si="61"/>
        <v>449.82000000000005</v>
      </c>
      <c r="G106" s="15">
        <v>0</v>
      </c>
      <c r="H106" s="14">
        <f t="shared" si="62"/>
        <v>0</v>
      </c>
      <c r="I106" s="15">
        <v>0</v>
      </c>
      <c r="J106" s="14">
        <f t="shared" si="63"/>
        <v>0</v>
      </c>
      <c r="K106" s="53">
        <v>0</v>
      </c>
      <c r="L106" s="14">
        <f t="shared" si="64"/>
        <v>0</v>
      </c>
      <c r="M106" s="53">
        <v>0</v>
      </c>
      <c r="N106" s="14">
        <f t="shared" si="65"/>
        <v>0</v>
      </c>
      <c r="O106" s="53">
        <v>0</v>
      </c>
      <c r="P106" s="14">
        <f t="shared" si="66"/>
        <v>0</v>
      </c>
      <c r="Q106" s="23"/>
      <c r="R106" s="14">
        <f t="shared" si="67"/>
        <v>0</v>
      </c>
      <c r="S106" s="88">
        <f t="shared" si="68"/>
        <v>0</v>
      </c>
      <c r="T106" s="23">
        <f t="shared" si="69"/>
        <v>21</v>
      </c>
      <c r="U106" s="14">
        <f t="shared" si="70"/>
        <v>449.82000000000005</v>
      </c>
      <c r="V106" s="88">
        <f t="shared" si="0"/>
        <v>1</v>
      </c>
    </row>
    <row r="107" spans="1:22" ht="22.5" customHeight="1" x14ac:dyDescent="0.2">
      <c r="A107" s="34" t="s">
        <v>230</v>
      </c>
      <c r="B107" s="13" t="s">
        <v>231</v>
      </c>
      <c r="C107" s="35" t="s">
        <v>75</v>
      </c>
      <c r="D107" s="36">
        <v>7</v>
      </c>
      <c r="E107" s="36">
        <v>42.68</v>
      </c>
      <c r="F107" s="20">
        <f t="shared" si="61"/>
        <v>298.76</v>
      </c>
      <c r="G107" s="15">
        <v>0</v>
      </c>
      <c r="H107" s="14">
        <f t="shared" si="62"/>
        <v>0</v>
      </c>
      <c r="I107" s="15">
        <v>0</v>
      </c>
      <c r="J107" s="14">
        <f t="shared" si="63"/>
        <v>0</v>
      </c>
      <c r="K107" s="53">
        <v>0</v>
      </c>
      <c r="L107" s="14">
        <f t="shared" si="64"/>
        <v>0</v>
      </c>
      <c r="M107" s="53">
        <v>0</v>
      </c>
      <c r="N107" s="14">
        <f t="shared" si="65"/>
        <v>0</v>
      </c>
      <c r="O107" s="53">
        <v>0</v>
      </c>
      <c r="P107" s="14">
        <f t="shared" si="66"/>
        <v>0</v>
      </c>
      <c r="Q107" s="23"/>
      <c r="R107" s="14">
        <f t="shared" si="67"/>
        <v>0</v>
      </c>
      <c r="S107" s="88">
        <f t="shared" si="68"/>
        <v>0</v>
      </c>
      <c r="T107" s="23">
        <f t="shared" si="69"/>
        <v>7</v>
      </c>
      <c r="U107" s="14">
        <f t="shared" si="70"/>
        <v>298.76</v>
      </c>
      <c r="V107" s="88">
        <f t="shared" si="0"/>
        <v>1</v>
      </c>
    </row>
    <row r="108" spans="1:22" ht="33.75" customHeight="1" x14ac:dyDescent="0.2">
      <c r="A108" s="34" t="s">
        <v>232</v>
      </c>
      <c r="B108" s="13" t="s">
        <v>233</v>
      </c>
      <c r="C108" s="35" t="s">
        <v>91</v>
      </c>
      <c r="D108" s="36">
        <v>120</v>
      </c>
      <c r="E108" s="36">
        <v>26.39</v>
      </c>
      <c r="F108" s="20">
        <f t="shared" si="61"/>
        <v>3166.8</v>
      </c>
      <c r="G108" s="15">
        <v>0</v>
      </c>
      <c r="H108" s="14">
        <f t="shared" si="62"/>
        <v>0</v>
      </c>
      <c r="I108" s="15">
        <v>0</v>
      </c>
      <c r="J108" s="14">
        <f t="shared" si="63"/>
        <v>0</v>
      </c>
      <c r="K108" s="53">
        <v>120</v>
      </c>
      <c r="L108" s="14">
        <f t="shared" si="64"/>
        <v>3166.8</v>
      </c>
      <c r="M108" s="53">
        <v>0</v>
      </c>
      <c r="N108" s="14">
        <f t="shared" si="65"/>
        <v>0</v>
      </c>
      <c r="O108" s="53">
        <v>0</v>
      </c>
      <c r="P108" s="14">
        <f t="shared" si="66"/>
        <v>0</v>
      </c>
      <c r="Q108" s="23"/>
      <c r="R108" s="14">
        <f t="shared" si="67"/>
        <v>0</v>
      </c>
      <c r="S108" s="88">
        <f t="shared" si="68"/>
        <v>1</v>
      </c>
      <c r="T108" s="23">
        <f t="shared" si="69"/>
        <v>0</v>
      </c>
      <c r="U108" s="14">
        <f t="shared" si="70"/>
        <v>0</v>
      </c>
      <c r="V108" s="88">
        <f t="shared" si="0"/>
        <v>0</v>
      </c>
    </row>
    <row r="109" spans="1:22" ht="22.5" customHeight="1" x14ac:dyDescent="0.2">
      <c r="A109" s="34" t="s">
        <v>234</v>
      </c>
      <c r="B109" s="13" t="s">
        <v>235</v>
      </c>
      <c r="C109" s="35" t="s">
        <v>75</v>
      </c>
      <c r="D109" s="36">
        <v>45</v>
      </c>
      <c r="E109" s="36">
        <v>37.799999999999997</v>
      </c>
      <c r="F109" s="20">
        <f t="shared" si="61"/>
        <v>1700.9999999999998</v>
      </c>
      <c r="G109" s="15">
        <v>0</v>
      </c>
      <c r="H109" s="14">
        <f t="shared" si="62"/>
        <v>0</v>
      </c>
      <c r="I109" s="15">
        <v>0</v>
      </c>
      <c r="J109" s="14">
        <f t="shared" si="63"/>
        <v>0</v>
      </c>
      <c r="K109" s="53">
        <v>0</v>
      </c>
      <c r="L109" s="14">
        <f t="shared" si="64"/>
        <v>0</v>
      </c>
      <c r="M109" s="53">
        <v>0</v>
      </c>
      <c r="N109" s="14">
        <f t="shared" si="65"/>
        <v>0</v>
      </c>
      <c r="O109" s="53">
        <v>0</v>
      </c>
      <c r="P109" s="14">
        <f t="shared" si="66"/>
        <v>0</v>
      </c>
      <c r="Q109" s="23"/>
      <c r="R109" s="14">
        <f t="shared" si="67"/>
        <v>0</v>
      </c>
      <c r="S109" s="88">
        <f t="shared" si="68"/>
        <v>0</v>
      </c>
      <c r="T109" s="23">
        <f t="shared" si="69"/>
        <v>45</v>
      </c>
      <c r="U109" s="14">
        <f t="shared" si="70"/>
        <v>1700.9999999999998</v>
      </c>
      <c r="V109" s="88">
        <f t="shared" si="0"/>
        <v>1</v>
      </c>
    </row>
    <row r="110" spans="1:22" ht="11.25" customHeight="1" x14ac:dyDescent="0.2">
      <c r="A110" s="34" t="s">
        <v>236</v>
      </c>
      <c r="B110" s="13" t="s">
        <v>237</v>
      </c>
      <c r="C110" s="35" t="s">
        <v>75</v>
      </c>
      <c r="D110" s="36">
        <v>65</v>
      </c>
      <c r="E110" s="36">
        <v>25.37</v>
      </c>
      <c r="F110" s="20">
        <f t="shared" si="61"/>
        <v>1649.05</v>
      </c>
      <c r="G110" s="15">
        <v>0</v>
      </c>
      <c r="H110" s="14">
        <f t="shared" si="62"/>
        <v>0</v>
      </c>
      <c r="I110" s="15">
        <v>0</v>
      </c>
      <c r="J110" s="14">
        <f t="shared" si="63"/>
        <v>0</v>
      </c>
      <c r="K110" s="53">
        <v>0</v>
      </c>
      <c r="L110" s="14">
        <f t="shared" si="64"/>
        <v>0</v>
      </c>
      <c r="M110" s="53">
        <v>0</v>
      </c>
      <c r="N110" s="14">
        <f t="shared" si="65"/>
        <v>0</v>
      </c>
      <c r="O110" s="53">
        <v>0</v>
      </c>
      <c r="P110" s="14">
        <f t="shared" si="66"/>
        <v>0</v>
      </c>
      <c r="Q110" s="23"/>
      <c r="R110" s="14">
        <f t="shared" si="67"/>
        <v>0</v>
      </c>
      <c r="S110" s="88">
        <f t="shared" si="68"/>
        <v>0</v>
      </c>
      <c r="T110" s="23">
        <f t="shared" si="69"/>
        <v>65</v>
      </c>
      <c r="U110" s="14">
        <f t="shared" si="70"/>
        <v>1649.05</v>
      </c>
      <c r="V110" s="88">
        <f t="shared" si="0"/>
        <v>1</v>
      </c>
    </row>
    <row r="111" spans="1:22" ht="11.25" customHeight="1" x14ac:dyDescent="0.2">
      <c r="A111" s="34" t="s">
        <v>238</v>
      </c>
      <c r="B111" s="13" t="s">
        <v>239</v>
      </c>
      <c r="C111" s="35" t="s">
        <v>24</v>
      </c>
      <c r="D111" s="36">
        <v>180</v>
      </c>
      <c r="E111" s="36">
        <v>32.950000000000003</v>
      </c>
      <c r="F111" s="20">
        <f t="shared" si="61"/>
        <v>5931.0000000000009</v>
      </c>
      <c r="G111" s="15">
        <v>0</v>
      </c>
      <c r="H111" s="14">
        <f t="shared" si="62"/>
        <v>0</v>
      </c>
      <c r="I111" s="15">
        <v>0</v>
      </c>
      <c r="J111" s="14">
        <f t="shared" si="63"/>
        <v>0</v>
      </c>
      <c r="K111" s="53">
        <v>0</v>
      </c>
      <c r="L111" s="14">
        <f t="shared" si="64"/>
        <v>0</v>
      </c>
      <c r="M111" s="53">
        <v>0</v>
      </c>
      <c r="N111" s="14">
        <f t="shared" si="65"/>
        <v>0</v>
      </c>
      <c r="O111" s="53">
        <v>0</v>
      </c>
      <c r="P111" s="14">
        <f t="shared" si="66"/>
        <v>0</v>
      </c>
      <c r="Q111" s="82">
        <v>180</v>
      </c>
      <c r="R111" s="14">
        <f t="shared" si="67"/>
        <v>5931.0000000000009</v>
      </c>
      <c r="S111" s="88">
        <f t="shared" si="68"/>
        <v>1</v>
      </c>
      <c r="T111" s="23">
        <f t="shared" si="69"/>
        <v>0</v>
      </c>
      <c r="U111" s="14">
        <f t="shared" si="70"/>
        <v>0</v>
      </c>
      <c r="V111" s="88">
        <f t="shared" si="0"/>
        <v>0</v>
      </c>
    </row>
    <row r="112" spans="1:22" ht="11.25" customHeight="1" x14ac:dyDescent="0.2">
      <c r="A112" s="34" t="s">
        <v>240</v>
      </c>
      <c r="B112" s="13" t="s">
        <v>241</v>
      </c>
      <c r="C112" s="35" t="s">
        <v>24</v>
      </c>
      <c r="D112" s="36">
        <v>25</v>
      </c>
      <c r="E112" s="36">
        <v>173.62</v>
      </c>
      <c r="F112" s="20">
        <f t="shared" si="61"/>
        <v>4340.5</v>
      </c>
      <c r="G112" s="15">
        <v>0</v>
      </c>
      <c r="H112" s="14">
        <f t="shared" si="62"/>
        <v>0</v>
      </c>
      <c r="I112" s="15">
        <v>0</v>
      </c>
      <c r="J112" s="14">
        <f t="shared" si="63"/>
        <v>0</v>
      </c>
      <c r="K112" s="53">
        <v>0</v>
      </c>
      <c r="L112" s="14">
        <f t="shared" si="64"/>
        <v>0</v>
      </c>
      <c r="M112" s="53">
        <v>0</v>
      </c>
      <c r="N112" s="14">
        <f t="shared" si="65"/>
        <v>0</v>
      </c>
      <c r="O112" s="53">
        <v>0</v>
      </c>
      <c r="P112" s="14">
        <f t="shared" si="66"/>
        <v>0</v>
      </c>
      <c r="Q112" s="23"/>
      <c r="R112" s="14">
        <f t="shared" si="67"/>
        <v>0</v>
      </c>
      <c r="S112" s="88">
        <f t="shared" si="68"/>
        <v>0</v>
      </c>
      <c r="T112" s="23">
        <f t="shared" si="69"/>
        <v>25</v>
      </c>
      <c r="U112" s="14">
        <f t="shared" si="70"/>
        <v>4340.5</v>
      </c>
      <c r="V112" s="88">
        <f t="shared" si="0"/>
        <v>1</v>
      </c>
    </row>
    <row r="113" spans="1:22" ht="11.25" customHeight="1" x14ac:dyDescent="0.2">
      <c r="A113" s="34" t="s">
        <v>242</v>
      </c>
      <c r="B113" s="13" t="s">
        <v>243</v>
      </c>
      <c r="C113" s="35" t="s">
        <v>75</v>
      </c>
      <c r="D113" s="36">
        <v>163</v>
      </c>
      <c r="E113" s="36">
        <v>15.43</v>
      </c>
      <c r="F113" s="20">
        <f t="shared" si="61"/>
        <v>2515.09</v>
      </c>
      <c r="G113" s="15">
        <v>0</v>
      </c>
      <c r="H113" s="14">
        <f t="shared" si="62"/>
        <v>0</v>
      </c>
      <c r="I113" s="15">
        <v>0</v>
      </c>
      <c r="J113" s="14">
        <f t="shared" si="63"/>
        <v>0</v>
      </c>
      <c r="K113" s="53">
        <v>0</v>
      </c>
      <c r="L113" s="14">
        <f t="shared" si="64"/>
        <v>0</v>
      </c>
      <c r="M113" s="53">
        <v>0</v>
      </c>
      <c r="N113" s="14">
        <f t="shared" si="65"/>
        <v>0</v>
      </c>
      <c r="O113" s="53">
        <v>0</v>
      </c>
      <c r="P113" s="14">
        <f t="shared" si="66"/>
        <v>0</v>
      </c>
      <c r="Q113" s="23"/>
      <c r="R113" s="14">
        <f t="shared" si="67"/>
        <v>0</v>
      </c>
      <c r="S113" s="88">
        <f t="shared" si="68"/>
        <v>0</v>
      </c>
      <c r="T113" s="23">
        <f t="shared" si="69"/>
        <v>163</v>
      </c>
      <c r="U113" s="14">
        <f t="shared" si="70"/>
        <v>2515.09</v>
      </c>
      <c r="V113" s="88">
        <f t="shared" si="0"/>
        <v>1</v>
      </c>
    </row>
    <row r="114" spans="1:22" ht="11.25" customHeight="1" x14ac:dyDescent="0.2">
      <c r="A114" s="34" t="s">
        <v>244</v>
      </c>
      <c r="B114" s="13" t="s">
        <v>245</v>
      </c>
      <c r="C114" s="35" t="s">
        <v>75</v>
      </c>
      <c r="D114" s="36">
        <v>50</v>
      </c>
      <c r="E114" s="36">
        <v>16.47</v>
      </c>
      <c r="F114" s="20">
        <f t="shared" si="61"/>
        <v>823.5</v>
      </c>
      <c r="G114" s="15">
        <v>0</v>
      </c>
      <c r="H114" s="14">
        <f t="shared" si="62"/>
        <v>0</v>
      </c>
      <c r="I114" s="15">
        <v>0</v>
      </c>
      <c r="J114" s="14">
        <f t="shared" si="63"/>
        <v>0</v>
      </c>
      <c r="K114" s="53">
        <v>24</v>
      </c>
      <c r="L114" s="14">
        <f t="shared" si="64"/>
        <v>395.28</v>
      </c>
      <c r="M114" s="53">
        <v>26</v>
      </c>
      <c r="N114" s="14">
        <f t="shared" si="65"/>
        <v>428.21999999999997</v>
      </c>
      <c r="O114" s="53">
        <v>0</v>
      </c>
      <c r="P114" s="14">
        <f t="shared" si="66"/>
        <v>0</v>
      </c>
      <c r="Q114" s="23"/>
      <c r="R114" s="14">
        <f t="shared" si="67"/>
        <v>0</v>
      </c>
      <c r="S114" s="88">
        <f t="shared" si="68"/>
        <v>1</v>
      </c>
      <c r="T114" s="23">
        <f t="shared" si="69"/>
        <v>0</v>
      </c>
      <c r="U114" s="14">
        <f t="shared" si="70"/>
        <v>0</v>
      </c>
      <c r="V114" s="88">
        <f t="shared" si="0"/>
        <v>0</v>
      </c>
    </row>
    <row r="115" spans="1:22" ht="22.5" customHeight="1" x14ac:dyDescent="0.2">
      <c r="A115" s="34" t="s">
        <v>246</v>
      </c>
      <c r="B115" s="13" t="s">
        <v>247</v>
      </c>
      <c r="C115" s="35" t="s">
        <v>24</v>
      </c>
      <c r="D115" s="36">
        <v>22</v>
      </c>
      <c r="E115" s="36">
        <v>21.88</v>
      </c>
      <c r="F115" s="20">
        <f t="shared" si="61"/>
        <v>481.35999999999996</v>
      </c>
      <c r="G115" s="15">
        <v>0</v>
      </c>
      <c r="H115" s="14">
        <f t="shared" si="62"/>
        <v>0</v>
      </c>
      <c r="I115" s="15">
        <v>0</v>
      </c>
      <c r="J115" s="14">
        <f t="shared" si="63"/>
        <v>0</v>
      </c>
      <c r="K115" s="53">
        <v>0</v>
      </c>
      <c r="L115" s="14">
        <f t="shared" si="64"/>
        <v>0</v>
      </c>
      <c r="M115" s="53">
        <v>0</v>
      </c>
      <c r="N115" s="14">
        <f t="shared" si="65"/>
        <v>0</v>
      </c>
      <c r="O115" s="53">
        <v>0</v>
      </c>
      <c r="P115" s="14">
        <f t="shared" si="66"/>
        <v>0</v>
      </c>
      <c r="Q115" s="23"/>
      <c r="R115" s="14">
        <f t="shared" si="67"/>
        <v>0</v>
      </c>
      <c r="S115" s="88">
        <f t="shared" si="68"/>
        <v>0</v>
      </c>
      <c r="T115" s="23">
        <f t="shared" si="69"/>
        <v>22</v>
      </c>
      <c r="U115" s="14">
        <f t="shared" si="70"/>
        <v>481.35999999999996</v>
      </c>
      <c r="V115" s="88">
        <f t="shared" si="0"/>
        <v>1</v>
      </c>
    </row>
    <row r="116" spans="1:22" ht="22.5" customHeight="1" x14ac:dyDescent="0.2">
      <c r="A116" s="34" t="s">
        <v>248</v>
      </c>
      <c r="B116" s="13" t="s">
        <v>217</v>
      </c>
      <c r="C116" s="35" t="s">
        <v>75</v>
      </c>
      <c r="D116" s="36">
        <v>230</v>
      </c>
      <c r="E116" s="36">
        <v>12.68</v>
      </c>
      <c r="F116" s="20">
        <f t="shared" si="61"/>
        <v>2916.4</v>
      </c>
      <c r="G116" s="15">
        <v>0</v>
      </c>
      <c r="H116" s="14">
        <f t="shared" si="62"/>
        <v>0</v>
      </c>
      <c r="I116" s="15">
        <v>0</v>
      </c>
      <c r="J116" s="14">
        <f t="shared" si="63"/>
        <v>0</v>
      </c>
      <c r="K116" s="53">
        <v>0</v>
      </c>
      <c r="L116" s="14">
        <f t="shared" si="64"/>
        <v>0</v>
      </c>
      <c r="M116" s="53">
        <v>0</v>
      </c>
      <c r="N116" s="14">
        <f t="shared" si="65"/>
        <v>0</v>
      </c>
      <c r="O116" s="53">
        <v>0</v>
      </c>
      <c r="P116" s="14">
        <f t="shared" si="66"/>
        <v>0</v>
      </c>
      <c r="Q116" s="23"/>
      <c r="R116" s="14">
        <f t="shared" si="67"/>
        <v>0</v>
      </c>
      <c r="S116" s="88">
        <f t="shared" si="68"/>
        <v>0</v>
      </c>
      <c r="T116" s="23">
        <f t="shared" si="69"/>
        <v>230</v>
      </c>
      <c r="U116" s="14">
        <f t="shared" si="70"/>
        <v>2916.4</v>
      </c>
      <c r="V116" s="88">
        <f t="shared" si="0"/>
        <v>1</v>
      </c>
    </row>
    <row r="117" spans="1:22" ht="22.5" customHeight="1" x14ac:dyDescent="0.2">
      <c r="A117" s="34" t="s">
        <v>249</v>
      </c>
      <c r="B117" s="13" t="s">
        <v>250</v>
      </c>
      <c r="C117" s="35" t="s">
        <v>24</v>
      </c>
      <c r="D117" s="36">
        <v>11</v>
      </c>
      <c r="E117" s="36">
        <v>49.01</v>
      </c>
      <c r="F117" s="20">
        <f t="shared" si="61"/>
        <v>539.11</v>
      </c>
      <c r="G117" s="15">
        <v>0</v>
      </c>
      <c r="H117" s="14">
        <f t="shared" si="62"/>
        <v>0</v>
      </c>
      <c r="I117" s="15">
        <v>0</v>
      </c>
      <c r="J117" s="14">
        <f t="shared" si="63"/>
        <v>0</v>
      </c>
      <c r="K117" s="53">
        <v>0</v>
      </c>
      <c r="L117" s="14">
        <f t="shared" si="64"/>
        <v>0</v>
      </c>
      <c r="M117" s="53">
        <v>0</v>
      </c>
      <c r="N117" s="14">
        <f t="shared" si="65"/>
        <v>0</v>
      </c>
      <c r="O117" s="53">
        <v>0</v>
      </c>
      <c r="P117" s="14">
        <f t="shared" si="66"/>
        <v>0</v>
      </c>
      <c r="Q117" s="23"/>
      <c r="R117" s="14">
        <f t="shared" si="67"/>
        <v>0</v>
      </c>
      <c r="S117" s="88">
        <f t="shared" si="68"/>
        <v>0</v>
      </c>
      <c r="T117" s="23">
        <f t="shared" si="69"/>
        <v>11</v>
      </c>
      <c r="U117" s="14">
        <f t="shared" si="70"/>
        <v>539.11</v>
      </c>
      <c r="V117" s="88">
        <f t="shared" si="0"/>
        <v>1</v>
      </c>
    </row>
    <row r="118" spans="1:22" ht="11.25" customHeight="1" x14ac:dyDescent="0.2">
      <c r="A118" s="34" t="s">
        <v>251</v>
      </c>
      <c r="B118" s="13" t="s">
        <v>252</v>
      </c>
      <c r="C118" s="35" t="s">
        <v>75</v>
      </c>
      <c r="D118" s="36">
        <v>25</v>
      </c>
      <c r="E118" s="36">
        <v>15.39</v>
      </c>
      <c r="F118" s="20">
        <f t="shared" si="61"/>
        <v>384.75</v>
      </c>
      <c r="G118" s="15">
        <v>0</v>
      </c>
      <c r="H118" s="14">
        <f t="shared" si="62"/>
        <v>0</v>
      </c>
      <c r="I118" s="15">
        <v>0</v>
      </c>
      <c r="J118" s="14">
        <f t="shared" si="63"/>
        <v>0</v>
      </c>
      <c r="K118" s="53">
        <v>0</v>
      </c>
      <c r="L118" s="14">
        <f t="shared" si="64"/>
        <v>0</v>
      </c>
      <c r="M118" s="53">
        <v>25</v>
      </c>
      <c r="N118" s="14">
        <f t="shared" si="65"/>
        <v>384.75</v>
      </c>
      <c r="O118" s="53">
        <v>0</v>
      </c>
      <c r="P118" s="14">
        <f t="shared" si="66"/>
        <v>0</v>
      </c>
      <c r="Q118" s="23"/>
      <c r="R118" s="14">
        <f t="shared" si="67"/>
        <v>0</v>
      </c>
      <c r="S118" s="88">
        <f t="shared" si="68"/>
        <v>1</v>
      </c>
      <c r="T118" s="23">
        <f t="shared" si="69"/>
        <v>0</v>
      </c>
      <c r="U118" s="14">
        <f t="shared" si="70"/>
        <v>0</v>
      </c>
      <c r="V118" s="88">
        <f t="shared" si="0"/>
        <v>0</v>
      </c>
    </row>
    <row r="119" spans="1:22" ht="11.25" customHeight="1" x14ac:dyDescent="0.2">
      <c r="A119" s="34" t="s">
        <v>253</v>
      </c>
      <c r="B119" s="13" t="s">
        <v>254</v>
      </c>
      <c r="C119" s="35" t="s">
        <v>75</v>
      </c>
      <c r="D119" s="36">
        <v>165</v>
      </c>
      <c r="E119" s="36">
        <v>15.76</v>
      </c>
      <c r="F119" s="20">
        <f t="shared" si="61"/>
        <v>2600.4</v>
      </c>
      <c r="G119" s="15">
        <v>0</v>
      </c>
      <c r="H119" s="14">
        <f t="shared" si="62"/>
        <v>0</v>
      </c>
      <c r="I119" s="15">
        <v>0</v>
      </c>
      <c r="J119" s="14">
        <f t="shared" si="63"/>
        <v>0</v>
      </c>
      <c r="K119" s="53">
        <v>0</v>
      </c>
      <c r="L119" s="14">
        <f t="shared" si="64"/>
        <v>0</v>
      </c>
      <c r="M119" s="53">
        <v>165</v>
      </c>
      <c r="N119" s="14">
        <f t="shared" si="65"/>
        <v>2600.4</v>
      </c>
      <c r="O119" s="53">
        <v>0</v>
      </c>
      <c r="P119" s="14">
        <f t="shared" si="66"/>
        <v>0</v>
      </c>
      <c r="Q119" s="23"/>
      <c r="R119" s="14">
        <f t="shared" si="67"/>
        <v>0</v>
      </c>
      <c r="S119" s="88">
        <f t="shared" si="68"/>
        <v>1</v>
      </c>
      <c r="T119" s="23">
        <f t="shared" si="69"/>
        <v>0</v>
      </c>
      <c r="U119" s="14">
        <f t="shared" si="70"/>
        <v>0</v>
      </c>
      <c r="V119" s="88">
        <f t="shared" si="0"/>
        <v>0</v>
      </c>
    </row>
    <row r="120" spans="1:22" ht="11.25" customHeight="1" x14ac:dyDescent="0.2">
      <c r="A120" s="34" t="s">
        <v>255</v>
      </c>
      <c r="B120" s="13" t="s">
        <v>256</v>
      </c>
      <c r="C120" s="35" t="s">
        <v>75</v>
      </c>
      <c r="D120" s="36">
        <v>165</v>
      </c>
      <c r="E120" s="36">
        <v>16.32</v>
      </c>
      <c r="F120" s="20">
        <f t="shared" si="61"/>
        <v>2692.8</v>
      </c>
      <c r="G120" s="15">
        <v>0</v>
      </c>
      <c r="H120" s="14">
        <f t="shared" si="62"/>
        <v>0</v>
      </c>
      <c r="I120" s="15">
        <v>0</v>
      </c>
      <c r="J120" s="14">
        <f t="shared" si="63"/>
        <v>0</v>
      </c>
      <c r="K120" s="53">
        <v>0</v>
      </c>
      <c r="L120" s="14">
        <f t="shared" si="64"/>
        <v>0</v>
      </c>
      <c r="M120" s="53">
        <v>165</v>
      </c>
      <c r="N120" s="14">
        <f t="shared" si="65"/>
        <v>2692.8</v>
      </c>
      <c r="O120" s="53">
        <v>0</v>
      </c>
      <c r="P120" s="14">
        <f t="shared" si="66"/>
        <v>0</v>
      </c>
      <c r="Q120" s="23"/>
      <c r="R120" s="14">
        <f t="shared" si="67"/>
        <v>0</v>
      </c>
      <c r="S120" s="88">
        <f t="shared" si="68"/>
        <v>1</v>
      </c>
      <c r="T120" s="23">
        <f t="shared" si="69"/>
        <v>0</v>
      </c>
      <c r="U120" s="14">
        <f t="shared" si="70"/>
        <v>0</v>
      </c>
      <c r="V120" s="88">
        <f t="shared" si="0"/>
        <v>0</v>
      </c>
    </row>
    <row r="121" spans="1:22" ht="11.25" customHeight="1" x14ac:dyDescent="0.2">
      <c r="A121" s="34" t="s">
        <v>257</v>
      </c>
      <c r="B121" s="13" t="s">
        <v>258</v>
      </c>
      <c r="C121" s="35" t="s">
        <v>75</v>
      </c>
      <c r="D121" s="36">
        <v>82</v>
      </c>
      <c r="E121" s="36">
        <v>48.81</v>
      </c>
      <c r="F121" s="20">
        <f t="shared" si="61"/>
        <v>4002.42</v>
      </c>
      <c r="G121" s="15">
        <v>0</v>
      </c>
      <c r="H121" s="14">
        <f t="shared" si="62"/>
        <v>0</v>
      </c>
      <c r="I121" s="15">
        <v>0</v>
      </c>
      <c r="J121" s="14">
        <f t="shared" si="63"/>
        <v>0</v>
      </c>
      <c r="K121" s="53">
        <v>82</v>
      </c>
      <c r="L121" s="14">
        <f t="shared" si="64"/>
        <v>4002.42</v>
      </c>
      <c r="M121" s="53">
        <v>0</v>
      </c>
      <c r="N121" s="14">
        <f t="shared" si="65"/>
        <v>0</v>
      </c>
      <c r="O121" s="53">
        <v>0</v>
      </c>
      <c r="P121" s="14">
        <f t="shared" si="66"/>
        <v>0</v>
      </c>
      <c r="Q121" s="23"/>
      <c r="R121" s="14">
        <f t="shared" si="67"/>
        <v>0</v>
      </c>
      <c r="S121" s="88">
        <f t="shared" si="68"/>
        <v>1</v>
      </c>
      <c r="T121" s="23">
        <f t="shared" si="69"/>
        <v>0</v>
      </c>
      <c r="U121" s="14">
        <f t="shared" si="70"/>
        <v>0</v>
      </c>
      <c r="V121" s="88">
        <f t="shared" si="0"/>
        <v>0</v>
      </c>
    </row>
    <row r="122" spans="1:22" ht="11.25" customHeight="1" x14ac:dyDescent="0.2">
      <c r="A122" s="34" t="s">
        <v>259</v>
      </c>
      <c r="B122" s="13" t="s">
        <v>260</v>
      </c>
      <c r="C122" s="35" t="s">
        <v>24</v>
      </c>
      <c r="D122" s="36">
        <v>30</v>
      </c>
      <c r="E122" s="36">
        <v>42.44</v>
      </c>
      <c r="F122" s="20">
        <f t="shared" si="61"/>
        <v>1273.1999999999998</v>
      </c>
      <c r="G122" s="15">
        <v>0</v>
      </c>
      <c r="H122" s="14">
        <f t="shared" si="62"/>
        <v>0</v>
      </c>
      <c r="I122" s="15">
        <v>0</v>
      </c>
      <c r="J122" s="14">
        <f t="shared" si="63"/>
        <v>0</v>
      </c>
      <c r="K122" s="53">
        <v>0</v>
      </c>
      <c r="L122" s="14">
        <f t="shared" si="64"/>
        <v>0</v>
      </c>
      <c r="M122" s="53">
        <v>30</v>
      </c>
      <c r="N122" s="14">
        <f t="shared" si="65"/>
        <v>1273.1999999999998</v>
      </c>
      <c r="O122" s="53">
        <v>0</v>
      </c>
      <c r="P122" s="14">
        <f t="shared" si="66"/>
        <v>0</v>
      </c>
      <c r="Q122" s="23"/>
      <c r="R122" s="14">
        <f t="shared" si="67"/>
        <v>0</v>
      </c>
      <c r="S122" s="88">
        <f t="shared" si="68"/>
        <v>1</v>
      </c>
      <c r="T122" s="23">
        <f t="shared" si="69"/>
        <v>0</v>
      </c>
      <c r="U122" s="14">
        <f t="shared" si="70"/>
        <v>0</v>
      </c>
      <c r="V122" s="88">
        <f t="shared" si="0"/>
        <v>0</v>
      </c>
    </row>
    <row r="123" spans="1:22" ht="22.5" customHeight="1" x14ac:dyDescent="0.2">
      <c r="A123" s="34" t="s">
        <v>261</v>
      </c>
      <c r="B123" s="13" t="s">
        <v>262</v>
      </c>
      <c r="C123" s="35" t="s">
        <v>24</v>
      </c>
      <c r="D123" s="36">
        <v>30</v>
      </c>
      <c r="E123" s="36">
        <v>95.52</v>
      </c>
      <c r="F123" s="20">
        <f t="shared" si="61"/>
        <v>2865.6</v>
      </c>
      <c r="G123" s="15">
        <v>0</v>
      </c>
      <c r="H123" s="14">
        <f t="shared" si="62"/>
        <v>0</v>
      </c>
      <c r="I123" s="15">
        <v>0</v>
      </c>
      <c r="J123" s="14">
        <f t="shared" si="63"/>
        <v>0</v>
      </c>
      <c r="K123" s="53">
        <v>0</v>
      </c>
      <c r="L123" s="14">
        <f t="shared" si="64"/>
        <v>0</v>
      </c>
      <c r="M123" s="53">
        <v>0</v>
      </c>
      <c r="N123" s="14">
        <f t="shared" si="65"/>
        <v>0</v>
      </c>
      <c r="O123" s="53">
        <v>0</v>
      </c>
      <c r="P123" s="14">
        <f t="shared" si="66"/>
        <v>0</v>
      </c>
      <c r="Q123" s="23"/>
      <c r="R123" s="14">
        <f t="shared" si="67"/>
        <v>0</v>
      </c>
      <c r="S123" s="88">
        <f t="shared" si="68"/>
        <v>0</v>
      </c>
      <c r="T123" s="23">
        <f t="shared" si="69"/>
        <v>30</v>
      </c>
      <c r="U123" s="14">
        <f t="shared" si="70"/>
        <v>2865.6</v>
      </c>
      <c r="V123" s="88">
        <f t="shared" si="0"/>
        <v>1</v>
      </c>
    </row>
    <row r="124" spans="1:22" ht="22.5" customHeight="1" x14ac:dyDescent="0.2">
      <c r="A124" s="34" t="s">
        <v>263</v>
      </c>
      <c r="B124" s="13" t="s">
        <v>264</v>
      </c>
      <c r="C124" s="35" t="s">
        <v>75</v>
      </c>
      <c r="D124" s="36">
        <v>120</v>
      </c>
      <c r="E124" s="36">
        <v>8.3800000000000008</v>
      </c>
      <c r="F124" s="20">
        <f t="shared" si="61"/>
        <v>1005.6000000000001</v>
      </c>
      <c r="G124" s="15">
        <v>0</v>
      </c>
      <c r="H124" s="14">
        <f t="shared" si="62"/>
        <v>0</v>
      </c>
      <c r="I124" s="15">
        <v>0</v>
      </c>
      <c r="J124" s="14">
        <f t="shared" si="63"/>
        <v>0</v>
      </c>
      <c r="K124" s="53">
        <v>120</v>
      </c>
      <c r="L124" s="14">
        <f t="shared" si="64"/>
        <v>1005.6000000000001</v>
      </c>
      <c r="M124" s="53">
        <v>0</v>
      </c>
      <c r="N124" s="14">
        <f t="shared" si="65"/>
        <v>0</v>
      </c>
      <c r="O124" s="53">
        <v>0</v>
      </c>
      <c r="P124" s="14">
        <f t="shared" si="66"/>
        <v>0</v>
      </c>
      <c r="Q124" s="23"/>
      <c r="R124" s="14">
        <f t="shared" si="67"/>
        <v>0</v>
      </c>
      <c r="S124" s="88">
        <f t="shared" si="68"/>
        <v>1</v>
      </c>
      <c r="T124" s="23">
        <f t="shared" si="69"/>
        <v>0</v>
      </c>
      <c r="U124" s="14">
        <f t="shared" si="70"/>
        <v>0</v>
      </c>
      <c r="V124" s="88">
        <f t="shared" si="0"/>
        <v>0</v>
      </c>
    </row>
    <row r="125" spans="1:22" ht="22.5" customHeight="1" x14ac:dyDescent="0.2">
      <c r="A125" s="34" t="s">
        <v>265</v>
      </c>
      <c r="B125" s="13" t="s">
        <v>198</v>
      </c>
      <c r="C125" s="35" t="s">
        <v>24</v>
      </c>
      <c r="D125" s="36">
        <v>20</v>
      </c>
      <c r="E125" s="36">
        <v>9.4700000000000006</v>
      </c>
      <c r="F125" s="20">
        <f t="shared" si="61"/>
        <v>189.4</v>
      </c>
      <c r="G125" s="15">
        <v>0</v>
      </c>
      <c r="H125" s="14">
        <f t="shared" si="62"/>
        <v>0</v>
      </c>
      <c r="I125" s="15">
        <v>0</v>
      </c>
      <c r="J125" s="14">
        <f t="shared" si="63"/>
        <v>0</v>
      </c>
      <c r="K125" s="53">
        <v>0</v>
      </c>
      <c r="L125" s="14">
        <f t="shared" si="64"/>
        <v>0</v>
      </c>
      <c r="M125" s="53">
        <v>0</v>
      </c>
      <c r="N125" s="14">
        <f t="shared" si="65"/>
        <v>0</v>
      </c>
      <c r="O125" s="53">
        <v>0</v>
      </c>
      <c r="P125" s="14">
        <f t="shared" si="66"/>
        <v>0</v>
      </c>
      <c r="Q125" s="23"/>
      <c r="R125" s="14">
        <f t="shared" si="67"/>
        <v>0</v>
      </c>
      <c r="S125" s="88">
        <f t="shared" si="68"/>
        <v>0</v>
      </c>
      <c r="T125" s="23">
        <f t="shared" si="69"/>
        <v>20</v>
      </c>
      <c r="U125" s="14">
        <f t="shared" si="70"/>
        <v>189.4</v>
      </c>
      <c r="V125" s="88">
        <f t="shared" si="0"/>
        <v>1</v>
      </c>
    </row>
    <row r="126" spans="1:22" ht="22.5" customHeight="1" x14ac:dyDescent="0.2">
      <c r="A126" s="34" t="s">
        <v>266</v>
      </c>
      <c r="B126" s="13" t="s">
        <v>196</v>
      </c>
      <c r="C126" s="35" t="s">
        <v>24</v>
      </c>
      <c r="D126" s="36">
        <v>36</v>
      </c>
      <c r="E126" s="36">
        <v>8.7100000000000009</v>
      </c>
      <c r="F126" s="20">
        <f t="shared" si="61"/>
        <v>313.56000000000006</v>
      </c>
      <c r="G126" s="15">
        <v>0</v>
      </c>
      <c r="H126" s="14">
        <f t="shared" si="62"/>
        <v>0</v>
      </c>
      <c r="I126" s="15">
        <v>0</v>
      </c>
      <c r="J126" s="14">
        <f t="shared" si="63"/>
        <v>0</v>
      </c>
      <c r="K126" s="53">
        <v>0</v>
      </c>
      <c r="L126" s="14">
        <f t="shared" si="64"/>
        <v>0</v>
      </c>
      <c r="M126" s="53">
        <v>0</v>
      </c>
      <c r="N126" s="14">
        <f t="shared" si="65"/>
        <v>0</v>
      </c>
      <c r="O126" s="53">
        <v>0</v>
      </c>
      <c r="P126" s="14">
        <f t="shared" si="66"/>
        <v>0</v>
      </c>
      <c r="Q126" s="23"/>
      <c r="R126" s="14">
        <f t="shared" si="67"/>
        <v>0</v>
      </c>
      <c r="S126" s="88">
        <f t="shared" si="68"/>
        <v>0</v>
      </c>
      <c r="T126" s="23">
        <f t="shared" si="69"/>
        <v>36</v>
      </c>
      <c r="U126" s="14">
        <f t="shared" si="70"/>
        <v>313.56000000000006</v>
      </c>
      <c r="V126" s="88">
        <f t="shared" si="0"/>
        <v>1</v>
      </c>
    </row>
    <row r="127" spans="1:22" ht="22.5" customHeight="1" x14ac:dyDescent="0.2">
      <c r="A127" s="34" t="s">
        <v>267</v>
      </c>
      <c r="B127" s="13" t="s">
        <v>268</v>
      </c>
      <c r="C127" s="35" t="s">
        <v>91</v>
      </c>
      <c r="D127" s="36">
        <v>1077.6500000000001</v>
      </c>
      <c r="E127" s="36">
        <v>2.44</v>
      </c>
      <c r="F127" s="20">
        <f t="shared" si="61"/>
        <v>2629.4660000000003</v>
      </c>
      <c r="G127" s="15">
        <v>0</v>
      </c>
      <c r="H127" s="14">
        <f t="shared" si="62"/>
        <v>0</v>
      </c>
      <c r="I127" s="15">
        <v>0</v>
      </c>
      <c r="J127" s="14">
        <f t="shared" si="63"/>
        <v>0</v>
      </c>
      <c r="K127" s="53">
        <v>1077.6500000000001</v>
      </c>
      <c r="L127" s="14">
        <f t="shared" si="64"/>
        <v>2629.4660000000003</v>
      </c>
      <c r="M127" s="53">
        <v>0</v>
      </c>
      <c r="N127" s="14">
        <f t="shared" si="65"/>
        <v>0</v>
      </c>
      <c r="O127" s="53">
        <v>0</v>
      </c>
      <c r="P127" s="14">
        <f t="shared" si="66"/>
        <v>0</v>
      </c>
      <c r="Q127" s="23"/>
      <c r="R127" s="14">
        <f t="shared" si="67"/>
        <v>0</v>
      </c>
      <c r="S127" s="88">
        <f t="shared" si="68"/>
        <v>1</v>
      </c>
      <c r="T127" s="23">
        <f t="shared" si="69"/>
        <v>0</v>
      </c>
      <c r="U127" s="14">
        <f t="shared" si="70"/>
        <v>0</v>
      </c>
      <c r="V127" s="88">
        <f t="shared" si="0"/>
        <v>0</v>
      </c>
    </row>
    <row r="128" spans="1:22" ht="22.5" customHeight="1" x14ac:dyDescent="0.2">
      <c r="A128" s="34" t="s">
        <v>269</v>
      </c>
      <c r="B128" s="13" t="s">
        <v>194</v>
      </c>
      <c r="C128" s="35" t="s">
        <v>91</v>
      </c>
      <c r="D128" s="36">
        <v>2967</v>
      </c>
      <c r="E128" s="36">
        <v>3.28</v>
      </c>
      <c r="F128" s="20">
        <f t="shared" si="61"/>
        <v>9731.76</v>
      </c>
      <c r="G128" s="15">
        <v>0</v>
      </c>
      <c r="H128" s="14">
        <f t="shared" si="62"/>
        <v>0</v>
      </c>
      <c r="I128" s="15">
        <v>0</v>
      </c>
      <c r="J128" s="14">
        <f t="shared" si="63"/>
        <v>0</v>
      </c>
      <c r="K128" s="53">
        <v>2967</v>
      </c>
      <c r="L128" s="14">
        <f t="shared" si="64"/>
        <v>9731.76</v>
      </c>
      <c r="M128" s="53">
        <v>0</v>
      </c>
      <c r="N128" s="14">
        <f t="shared" si="65"/>
        <v>0</v>
      </c>
      <c r="O128" s="53">
        <v>0</v>
      </c>
      <c r="P128" s="14">
        <f t="shared" si="66"/>
        <v>0</v>
      </c>
      <c r="Q128" s="23"/>
      <c r="R128" s="14">
        <f t="shared" si="67"/>
        <v>0</v>
      </c>
      <c r="S128" s="88">
        <f t="shared" si="68"/>
        <v>1</v>
      </c>
      <c r="T128" s="23">
        <f t="shared" si="69"/>
        <v>0</v>
      </c>
      <c r="U128" s="14">
        <f t="shared" si="70"/>
        <v>0</v>
      </c>
      <c r="V128" s="88">
        <f t="shared" si="0"/>
        <v>0</v>
      </c>
    </row>
    <row r="129" spans="1:22" ht="22.5" customHeight="1" x14ac:dyDescent="0.2">
      <c r="A129" s="34" t="s">
        <v>270</v>
      </c>
      <c r="B129" s="13" t="s">
        <v>200</v>
      </c>
      <c r="C129" s="35" t="s">
        <v>24</v>
      </c>
      <c r="D129" s="36">
        <v>10</v>
      </c>
      <c r="E129" s="36">
        <v>10.87</v>
      </c>
      <c r="F129" s="20">
        <f t="shared" si="61"/>
        <v>108.69999999999999</v>
      </c>
      <c r="G129" s="15">
        <v>0</v>
      </c>
      <c r="H129" s="14">
        <f t="shared" si="62"/>
        <v>0</v>
      </c>
      <c r="I129" s="15">
        <v>0</v>
      </c>
      <c r="J129" s="14">
        <f t="shared" si="63"/>
        <v>0</v>
      </c>
      <c r="K129" s="53">
        <v>0</v>
      </c>
      <c r="L129" s="14">
        <f t="shared" si="64"/>
        <v>0</v>
      </c>
      <c r="M129" s="53">
        <v>0</v>
      </c>
      <c r="N129" s="14">
        <f t="shared" si="65"/>
        <v>0</v>
      </c>
      <c r="O129" s="53">
        <v>0</v>
      </c>
      <c r="P129" s="14">
        <f t="shared" si="66"/>
        <v>0</v>
      </c>
      <c r="Q129" s="23"/>
      <c r="R129" s="14">
        <f t="shared" si="67"/>
        <v>0</v>
      </c>
      <c r="S129" s="88">
        <f t="shared" si="68"/>
        <v>0</v>
      </c>
      <c r="T129" s="23">
        <f t="shared" si="69"/>
        <v>10</v>
      </c>
      <c r="U129" s="14">
        <f t="shared" si="70"/>
        <v>108.69999999999999</v>
      </c>
      <c r="V129" s="88">
        <f t="shared" si="0"/>
        <v>1</v>
      </c>
    </row>
    <row r="130" spans="1:22" ht="22.5" customHeight="1" x14ac:dyDescent="0.2">
      <c r="A130" s="34" t="s">
        <v>271</v>
      </c>
      <c r="B130" s="13" t="s">
        <v>272</v>
      </c>
      <c r="C130" s="35" t="s">
        <v>75</v>
      </c>
      <c r="D130" s="36">
        <v>6</v>
      </c>
      <c r="E130" s="36">
        <v>104.79</v>
      </c>
      <c r="F130" s="20">
        <f t="shared" si="61"/>
        <v>628.74</v>
      </c>
      <c r="G130" s="15">
        <v>0</v>
      </c>
      <c r="H130" s="14">
        <f t="shared" si="62"/>
        <v>0</v>
      </c>
      <c r="I130" s="15">
        <v>0</v>
      </c>
      <c r="J130" s="14">
        <f t="shared" si="63"/>
        <v>0</v>
      </c>
      <c r="K130" s="53">
        <v>0</v>
      </c>
      <c r="L130" s="14">
        <f t="shared" si="64"/>
        <v>0</v>
      </c>
      <c r="M130" s="53">
        <v>0</v>
      </c>
      <c r="N130" s="14">
        <f t="shared" si="65"/>
        <v>0</v>
      </c>
      <c r="O130" s="53">
        <v>0</v>
      </c>
      <c r="P130" s="14">
        <f t="shared" si="66"/>
        <v>0</v>
      </c>
      <c r="Q130" s="23"/>
      <c r="R130" s="14">
        <f t="shared" si="67"/>
        <v>0</v>
      </c>
      <c r="S130" s="88">
        <f t="shared" si="68"/>
        <v>0</v>
      </c>
      <c r="T130" s="23">
        <f t="shared" si="69"/>
        <v>6</v>
      </c>
      <c r="U130" s="14">
        <f t="shared" si="70"/>
        <v>628.74</v>
      </c>
      <c r="V130" s="88">
        <f t="shared" si="0"/>
        <v>1</v>
      </c>
    </row>
    <row r="131" spans="1:22" ht="22.5" customHeight="1" x14ac:dyDescent="0.2">
      <c r="A131" s="34" t="s">
        <v>273</v>
      </c>
      <c r="B131" s="13" t="s">
        <v>202</v>
      </c>
      <c r="C131" s="35" t="s">
        <v>24</v>
      </c>
      <c r="D131" s="36">
        <v>10</v>
      </c>
      <c r="E131" s="36">
        <v>10.87</v>
      </c>
      <c r="F131" s="20">
        <f t="shared" si="61"/>
        <v>108.69999999999999</v>
      </c>
      <c r="G131" s="15">
        <v>0</v>
      </c>
      <c r="H131" s="14">
        <f t="shared" si="62"/>
        <v>0</v>
      </c>
      <c r="I131" s="15">
        <v>0</v>
      </c>
      <c r="J131" s="14">
        <f t="shared" si="63"/>
        <v>0</v>
      </c>
      <c r="K131" s="53">
        <v>0</v>
      </c>
      <c r="L131" s="14">
        <f t="shared" si="64"/>
        <v>0</v>
      </c>
      <c r="M131" s="53">
        <v>0</v>
      </c>
      <c r="N131" s="14">
        <f t="shared" si="65"/>
        <v>0</v>
      </c>
      <c r="O131" s="53">
        <v>0</v>
      </c>
      <c r="P131" s="14">
        <f t="shared" si="66"/>
        <v>0</v>
      </c>
      <c r="Q131" s="23"/>
      <c r="R131" s="14">
        <f t="shared" si="67"/>
        <v>0</v>
      </c>
      <c r="S131" s="88">
        <f t="shared" si="68"/>
        <v>0</v>
      </c>
      <c r="T131" s="23">
        <f t="shared" si="69"/>
        <v>10</v>
      </c>
      <c r="U131" s="14">
        <f t="shared" si="70"/>
        <v>108.69999999999999</v>
      </c>
      <c r="V131" s="88">
        <f t="shared" si="0"/>
        <v>1</v>
      </c>
    </row>
    <row r="132" spans="1:22" ht="22.5" customHeight="1" x14ac:dyDescent="0.2">
      <c r="A132" s="34" t="s">
        <v>274</v>
      </c>
      <c r="B132" s="13" t="s">
        <v>275</v>
      </c>
      <c r="C132" s="35" t="s">
        <v>24</v>
      </c>
      <c r="D132" s="36">
        <v>10</v>
      </c>
      <c r="E132" s="36">
        <v>12.5</v>
      </c>
      <c r="F132" s="20">
        <f t="shared" si="61"/>
        <v>125</v>
      </c>
      <c r="G132" s="15">
        <v>0</v>
      </c>
      <c r="H132" s="14">
        <f t="shared" si="62"/>
        <v>0</v>
      </c>
      <c r="I132" s="15">
        <v>0</v>
      </c>
      <c r="J132" s="14">
        <f t="shared" si="63"/>
        <v>0</v>
      </c>
      <c r="K132" s="53">
        <v>0</v>
      </c>
      <c r="L132" s="14">
        <f t="shared" si="64"/>
        <v>0</v>
      </c>
      <c r="M132" s="53">
        <v>0</v>
      </c>
      <c r="N132" s="14">
        <f t="shared" si="65"/>
        <v>0</v>
      </c>
      <c r="O132" s="53">
        <v>0</v>
      </c>
      <c r="P132" s="14">
        <f t="shared" si="66"/>
        <v>0</v>
      </c>
      <c r="Q132" s="23"/>
      <c r="R132" s="14">
        <f t="shared" si="67"/>
        <v>0</v>
      </c>
      <c r="S132" s="88">
        <f t="shared" si="68"/>
        <v>0</v>
      </c>
      <c r="T132" s="23">
        <f t="shared" si="69"/>
        <v>10</v>
      </c>
      <c r="U132" s="14">
        <f t="shared" si="70"/>
        <v>125</v>
      </c>
      <c r="V132" s="88">
        <f t="shared" si="0"/>
        <v>1</v>
      </c>
    </row>
    <row r="133" spans="1:22" ht="22.5" customHeight="1" x14ac:dyDescent="0.2">
      <c r="A133" s="34" t="s">
        <v>276</v>
      </c>
      <c r="B133" s="13" t="s">
        <v>277</v>
      </c>
      <c r="C133" s="35" t="s">
        <v>75</v>
      </c>
      <c r="D133" s="36">
        <v>5</v>
      </c>
      <c r="E133" s="36">
        <v>488.36</v>
      </c>
      <c r="F133" s="20">
        <f t="shared" si="61"/>
        <v>2441.8000000000002</v>
      </c>
      <c r="G133" s="15">
        <v>0</v>
      </c>
      <c r="H133" s="14">
        <f t="shared" si="62"/>
        <v>0</v>
      </c>
      <c r="I133" s="15">
        <v>0</v>
      </c>
      <c r="J133" s="14">
        <f t="shared" si="63"/>
        <v>0</v>
      </c>
      <c r="K133" s="53">
        <v>0</v>
      </c>
      <c r="L133" s="14">
        <f t="shared" si="64"/>
        <v>0</v>
      </c>
      <c r="M133" s="53">
        <v>0</v>
      </c>
      <c r="N133" s="14">
        <f t="shared" si="65"/>
        <v>0</v>
      </c>
      <c r="O133" s="53">
        <v>0</v>
      </c>
      <c r="P133" s="14">
        <f t="shared" si="66"/>
        <v>0</v>
      </c>
      <c r="Q133" s="23"/>
      <c r="R133" s="14">
        <f t="shared" si="67"/>
        <v>0</v>
      </c>
      <c r="S133" s="88">
        <f t="shared" si="68"/>
        <v>0</v>
      </c>
      <c r="T133" s="23">
        <f t="shared" si="69"/>
        <v>5</v>
      </c>
      <c r="U133" s="14">
        <f t="shared" si="70"/>
        <v>2441.8000000000002</v>
      </c>
      <c r="V133" s="88">
        <f t="shared" si="0"/>
        <v>1</v>
      </c>
    </row>
    <row r="134" spans="1:22" ht="22.5" customHeight="1" x14ac:dyDescent="0.2">
      <c r="A134" s="34" t="s">
        <v>278</v>
      </c>
      <c r="B134" s="13" t="s">
        <v>279</v>
      </c>
      <c r="C134" s="35" t="s">
        <v>75</v>
      </c>
      <c r="D134" s="36">
        <v>2</v>
      </c>
      <c r="E134" s="36">
        <v>309.35000000000002</v>
      </c>
      <c r="F134" s="20">
        <f t="shared" si="61"/>
        <v>618.70000000000005</v>
      </c>
      <c r="G134" s="15">
        <v>0</v>
      </c>
      <c r="H134" s="14">
        <f t="shared" si="62"/>
        <v>0</v>
      </c>
      <c r="I134" s="15">
        <v>0</v>
      </c>
      <c r="J134" s="14">
        <f t="shared" si="63"/>
        <v>0</v>
      </c>
      <c r="K134" s="53">
        <v>0</v>
      </c>
      <c r="L134" s="14">
        <f t="shared" si="64"/>
        <v>0</v>
      </c>
      <c r="M134" s="53">
        <v>0</v>
      </c>
      <c r="N134" s="14">
        <f t="shared" si="65"/>
        <v>0</v>
      </c>
      <c r="O134" s="53">
        <v>0</v>
      </c>
      <c r="P134" s="14">
        <f t="shared" si="66"/>
        <v>0</v>
      </c>
      <c r="Q134" s="23"/>
      <c r="R134" s="14">
        <f t="shared" si="67"/>
        <v>0</v>
      </c>
      <c r="S134" s="88">
        <f t="shared" si="68"/>
        <v>0</v>
      </c>
      <c r="T134" s="23">
        <f t="shared" si="69"/>
        <v>2</v>
      </c>
      <c r="U134" s="14">
        <f t="shared" si="70"/>
        <v>618.70000000000005</v>
      </c>
      <c r="V134" s="88">
        <f t="shared" si="0"/>
        <v>1</v>
      </c>
    </row>
    <row r="135" spans="1:22" ht="11.25" customHeight="1" x14ac:dyDescent="0.2">
      <c r="A135" s="34" t="s">
        <v>280</v>
      </c>
      <c r="B135" s="13" t="s">
        <v>281</v>
      </c>
      <c r="C135" s="35" t="s">
        <v>24</v>
      </c>
      <c r="D135" s="36">
        <v>5</v>
      </c>
      <c r="E135" s="36">
        <v>116.45</v>
      </c>
      <c r="F135" s="20">
        <f t="shared" si="61"/>
        <v>582.25</v>
      </c>
      <c r="G135" s="15">
        <v>0</v>
      </c>
      <c r="H135" s="14">
        <f t="shared" si="62"/>
        <v>0</v>
      </c>
      <c r="I135" s="15">
        <v>0</v>
      </c>
      <c r="J135" s="14">
        <f t="shared" si="63"/>
        <v>0</v>
      </c>
      <c r="K135" s="53">
        <v>0</v>
      </c>
      <c r="L135" s="14">
        <f t="shared" si="64"/>
        <v>0</v>
      </c>
      <c r="M135" s="53">
        <v>0</v>
      </c>
      <c r="N135" s="14">
        <f t="shared" si="65"/>
        <v>0</v>
      </c>
      <c r="O135" s="53">
        <v>0</v>
      </c>
      <c r="P135" s="14">
        <f t="shared" si="66"/>
        <v>0</v>
      </c>
      <c r="Q135" s="23"/>
      <c r="R135" s="14">
        <f t="shared" si="67"/>
        <v>0</v>
      </c>
      <c r="S135" s="88">
        <f t="shared" si="68"/>
        <v>0</v>
      </c>
      <c r="T135" s="23">
        <f t="shared" si="69"/>
        <v>5</v>
      </c>
      <c r="U135" s="14">
        <f t="shared" si="70"/>
        <v>582.25</v>
      </c>
      <c r="V135" s="88">
        <f t="shared" si="0"/>
        <v>1</v>
      </c>
    </row>
    <row r="136" spans="1:22" ht="11.25" customHeight="1" x14ac:dyDescent="0.2">
      <c r="A136" s="34" t="s">
        <v>282</v>
      </c>
      <c r="B136" s="13" t="s">
        <v>283</v>
      </c>
      <c r="C136" s="35" t="s">
        <v>75</v>
      </c>
      <c r="D136" s="36">
        <v>20</v>
      </c>
      <c r="E136" s="36">
        <v>58.33</v>
      </c>
      <c r="F136" s="20">
        <f t="shared" si="61"/>
        <v>1166.5999999999999</v>
      </c>
      <c r="G136" s="15">
        <v>0</v>
      </c>
      <c r="H136" s="14">
        <f t="shared" si="62"/>
        <v>0</v>
      </c>
      <c r="I136" s="15">
        <v>0</v>
      </c>
      <c r="J136" s="14">
        <f t="shared" si="63"/>
        <v>0</v>
      </c>
      <c r="K136" s="53">
        <v>0</v>
      </c>
      <c r="L136" s="14">
        <f t="shared" si="64"/>
        <v>0</v>
      </c>
      <c r="M136" s="53">
        <v>0</v>
      </c>
      <c r="N136" s="14">
        <f t="shared" si="65"/>
        <v>0</v>
      </c>
      <c r="O136" s="53">
        <v>0</v>
      </c>
      <c r="P136" s="14">
        <f t="shared" si="66"/>
        <v>0</v>
      </c>
      <c r="Q136" s="23"/>
      <c r="R136" s="14">
        <f t="shared" si="67"/>
        <v>0</v>
      </c>
      <c r="S136" s="88">
        <f t="shared" si="68"/>
        <v>0</v>
      </c>
      <c r="T136" s="23">
        <f t="shared" si="69"/>
        <v>20</v>
      </c>
      <c r="U136" s="14">
        <f t="shared" si="70"/>
        <v>1166.5999999999999</v>
      </c>
      <c r="V136" s="88">
        <f t="shared" si="0"/>
        <v>1</v>
      </c>
    </row>
    <row r="137" spans="1:22" ht="11.25" customHeight="1" x14ac:dyDescent="0.2">
      <c r="A137" s="34" t="s">
        <v>284</v>
      </c>
      <c r="B137" s="13" t="s">
        <v>285</v>
      </c>
      <c r="C137" s="35" t="s">
        <v>24</v>
      </c>
      <c r="D137" s="36">
        <v>11</v>
      </c>
      <c r="E137" s="36">
        <v>16.829999999999998</v>
      </c>
      <c r="F137" s="20">
        <f t="shared" si="61"/>
        <v>185.13</v>
      </c>
      <c r="G137" s="15">
        <v>0</v>
      </c>
      <c r="H137" s="14">
        <f t="shared" si="62"/>
        <v>0</v>
      </c>
      <c r="I137" s="15">
        <v>0</v>
      </c>
      <c r="J137" s="14">
        <f t="shared" si="63"/>
        <v>0</v>
      </c>
      <c r="K137" s="53">
        <v>0</v>
      </c>
      <c r="L137" s="14">
        <f t="shared" si="64"/>
        <v>0</v>
      </c>
      <c r="M137" s="53">
        <v>11</v>
      </c>
      <c r="N137" s="14">
        <f t="shared" si="65"/>
        <v>185.13</v>
      </c>
      <c r="O137" s="53">
        <v>0</v>
      </c>
      <c r="P137" s="14">
        <f t="shared" si="66"/>
        <v>0</v>
      </c>
      <c r="Q137" s="23"/>
      <c r="R137" s="14">
        <f t="shared" si="67"/>
        <v>0</v>
      </c>
      <c r="S137" s="88">
        <f t="shared" si="68"/>
        <v>1</v>
      </c>
      <c r="T137" s="23">
        <f t="shared" si="69"/>
        <v>0</v>
      </c>
      <c r="U137" s="14">
        <f t="shared" si="70"/>
        <v>0</v>
      </c>
      <c r="V137" s="88">
        <f t="shared" si="0"/>
        <v>0</v>
      </c>
    </row>
    <row r="138" spans="1:22" ht="33.75" customHeight="1" x14ac:dyDescent="0.2">
      <c r="A138" s="34" t="s">
        <v>286</v>
      </c>
      <c r="B138" s="13" t="s">
        <v>287</v>
      </c>
      <c r="C138" s="35" t="s">
        <v>75</v>
      </c>
      <c r="D138" s="36">
        <v>360</v>
      </c>
      <c r="E138" s="36">
        <v>12.41</v>
      </c>
      <c r="F138" s="20">
        <f t="shared" si="61"/>
        <v>4467.6000000000004</v>
      </c>
      <c r="G138" s="15">
        <v>0</v>
      </c>
      <c r="H138" s="14">
        <f t="shared" si="62"/>
        <v>0</v>
      </c>
      <c r="I138" s="15">
        <v>0</v>
      </c>
      <c r="J138" s="14">
        <f t="shared" si="63"/>
        <v>0</v>
      </c>
      <c r="K138" s="53">
        <v>0</v>
      </c>
      <c r="L138" s="14">
        <f t="shared" si="64"/>
        <v>0</v>
      </c>
      <c r="M138" s="53">
        <v>0</v>
      </c>
      <c r="N138" s="14">
        <f t="shared" si="65"/>
        <v>0</v>
      </c>
      <c r="O138" s="53">
        <v>0</v>
      </c>
      <c r="P138" s="14">
        <f t="shared" si="66"/>
        <v>0</v>
      </c>
      <c r="Q138" s="23"/>
      <c r="R138" s="14">
        <f t="shared" si="67"/>
        <v>0</v>
      </c>
      <c r="S138" s="88">
        <f t="shared" si="68"/>
        <v>0</v>
      </c>
      <c r="T138" s="23">
        <f t="shared" si="69"/>
        <v>360</v>
      </c>
      <c r="U138" s="14">
        <f t="shared" si="70"/>
        <v>4467.6000000000004</v>
      </c>
      <c r="V138" s="88">
        <f t="shared" si="0"/>
        <v>1</v>
      </c>
    </row>
    <row r="139" spans="1:22" ht="11.25" customHeight="1" x14ac:dyDescent="0.2">
      <c r="A139" s="34" t="s">
        <v>288</v>
      </c>
      <c r="B139" s="13" t="s">
        <v>289</v>
      </c>
      <c r="C139" s="35" t="s">
        <v>114</v>
      </c>
      <c r="D139" s="36">
        <v>360</v>
      </c>
      <c r="E139" s="36">
        <v>8.1999999999999993</v>
      </c>
      <c r="F139" s="20">
        <f t="shared" si="61"/>
        <v>2951.9999999999995</v>
      </c>
      <c r="G139" s="15">
        <v>0</v>
      </c>
      <c r="H139" s="14">
        <f t="shared" si="62"/>
        <v>0</v>
      </c>
      <c r="I139" s="15">
        <v>0</v>
      </c>
      <c r="J139" s="14">
        <f t="shared" si="63"/>
        <v>0</v>
      </c>
      <c r="K139" s="53">
        <v>170</v>
      </c>
      <c r="L139" s="14">
        <f t="shared" si="64"/>
        <v>1393.9999999999998</v>
      </c>
      <c r="M139" s="53">
        <v>144</v>
      </c>
      <c r="N139" s="14">
        <f t="shared" si="65"/>
        <v>1180.8</v>
      </c>
      <c r="O139" s="53">
        <v>0</v>
      </c>
      <c r="P139" s="14">
        <f t="shared" si="66"/>
        <v>0</v>
      </c>
      <c r="Q139" s="23"/>
      <c r="R139" s="14">
        <f t="shared" si="67"/>
        <v>0</v>
      </c>
      <c r="S139" s="88">
        <f t="shared" si="68"/>
        <v>0.87222222222222223</v>
      </c>
      <c r="T139" s="23">
        <f t="shared" si="69"/>
        <v>46</v>
      </c>
      <c r="U139" s="14">
        <f t="shared" si="70"/>
        <v>377.2</v>
      </c>
      <c r="V139" s="88">
        <f t="shared" si="0"/>
        <v>0.1277777777777778</v>
      </c>
    </row>
    <row r="140" spans="1:22" ht="22.5" customHeight="1" x14ac:dyDescent="0.2">
      <c r="A140" s="34" t="s">
        <v>290</v>
      </c>
      <c r="B140" s="13" t="s">
        <v>291</v>
      </c>
      <c r="C140" s="35" t="s">
        <v>75</v>
      </c>
      <c r="D140" s="36">
        <v>1</v>
      </c>
      <c r="E140" s="36">
        <v>123.85</v>
      </c>
      <c r="F140" s="20">
        <f t="shared" si="61"/>
        <v>123.85</v>
      </c>
      <c r="G140" s="15">
        <v>0</v>
      </c>
      <c r="H140" s="14">
        <f t="shared" si="62"/>
        <v>0</v>
      </c>
      <c r="I140" s="15">
        <v>0</v>
      </c>
      <c r="J140" s="14">
        <f t="shared" si="63"/>
        <v>0</v>
      </c>
      <c r="K140" s="53">
        <v>0</v>
      </c>
      <c r="L140" s="14">
        <f t="shared" si="64"/>
        <v>0</v>
      </c>
      <c r="M140" s="53">
        <v>0</v>
      </c>
      <c r="N140" s="14">
        <f t="shared" si="65"/>
        <v>0</v>
      </c>
      <c r="O140" s="53">
        <v>0</v>
      </c>
      <c r="P140" s="14">
        <f t="shared" si="66"/>
        <v>0</v>
      </c>
      <c r="Q140" s="23"/>
      <c r="R140" s="14">
        <f t="shared" si="67"/>
        <v>0</v>
      </c>
      <c r="S140" s="88">
        <f t="shared" si="68"/>
        <v>0</v>
      </c>
      <c r="T140" s="23">
        <f t="shared" si="69"/>
        <v>1</v>
      </c>
      <c r="U140" s="14">
        <f t="shared" si="70"/>
        <v>123.85</v>
      </c>
      <c r="V140" s="88">
        <f t="shared" si="0"/>
        <v>1</v>
      </c>
    </row>
    <row r="141" spans="1:22" ht="11.25" customHeight="1" x14ac:dyDescent="0.2">
      <c r="A141" s="41" t="s">
        <v>292</v>
      </c>
      <c r="B141" s="18" t="s">
        <v>293</v>
      </c>
      <c r="C141" s="42"/>
      <c r="D141" s="43"/>
      <c r="E141" s="43"/>
      <c r="F141" s="92">
        <f>SUM(F142:F144)</f>
        <v>157075.70000000001</v>
      </c>
      <c r="G141" s="44"/>
      <c r="H141" s="19">
        <f>SUM(H142:H144)</f>
        <v>0</v>
      </c>
      <c r="I141" s="51"/>
      <c r="J141" s="19">
        <f>SUM(J142:J144)</f>
        <v>0</v>
      </c>
      <c r="K141" s="51"/>
      <c r="L141" s="19">
        <f>SUM(L142:L144)</f>
        <v>0</v>
      </c>
      <c r="M141" s="51"/>
      <c r="N141" s="19">
        <f>SUM(N142:N144)</f>
        <v>0</v>
      </c>
      <c r="O141" s="51"/>
      <c r="P141" s="19">
        <f>SUM(P142:P144)</f>
        <v>0</v>
      </c>
      <c r="Q141" s="44"/>
      <c r="R141" s="51">
        <f>SUM(R142:R144)</f>
        <v>148113.07999999999</v>
      </c>
      <c r="S141" s="93">
        <f>(H141+J141+L141+N141+P141+R141)/F141</f>
        <v>0.94294076041042618</v>
      </c>
      <c r="T141" s="96"/>
      <c r="U141" s="19">
        <f>SUM(U142:U144)</f>
        <v>8962.619999999999</v>
      </c>
      <c r="V141" s="94">
        <f t="shared" si="0"/>
        <v>5.7059239589573679E-2</v>
      </c>
    </row>
    <row r="142" spans="1:22" ht="11.25" customHeight="1" x14ac:dyDescent="0.2">
      <c r="A142" s="34" t="s">
        <v>294</v>
      </c>
      <c r="B142" s="13" t="s">
        <v>295</v>
      </c>
      <c r="C142" s="35" t="s">
        <v>24</v>
      </c>
      <c r="D142" s="36">
        <v>1</v>
      </c>
      <c r="E142" s="36">
        <v>8628.23</v>
      </c>
      <c r="F142" s="20">
        <f>D142*E142</f>
        <v>8628.23</v>
      </c>
      <c r="G142" s="15">
        <v>0</v>
      </c>
      <c r="H142" s="14">
        <f>G142*E142</f>
        <v>0</v>
      </c>
      <c r="I142" s="15">
        <v>0</v>
      </c>
      <c r="J142" s="14">
        <f>I142*E142</f>
        <v>0</v>
      </c>
      <c r="K142" s="53">
        <v>0</v>
      </c>
      <c r="L142" s="14">
        <f>K142*$E142</f>
        <v>0</v>
      </c>
      <c r="M142" s="53">
        <v>0</v>
      </c>
      <c r="N142" s="14">
        <f>M142*$E142</f>
        <v>0</v>
      </c>
      <c r="O142" s="53">
        <v>0</v>
      </c>
      <c r="P142" s="14">
        <f>O142*$E142</f>
        <v>0</v>
      </c>
      <c r="Q142" s="23"/>
      <c r="R142" s="14">
        <f>Q142*$E142</f>
        <v>0</v>
      </c>
      <c r="S142" s="88">
        <f>(J142+H142+L142+N142+P142+R142)/F142</f>
        <v>0</v>
      </c>
      <c r="T142" s="23">
        <f>D142-G142-I142-K142-M142-O142-Q142</f>
        <v>1</v>
      </c>
      <c r="U142" s="14">
        <f>T142*E142</f>
        <v>8628.23</v>
      </c>
      <c r="V142" s="88">
        <f t="shared" si="0"/>
        <v>1</v>
      </c>
    </row>
    <row r="143" spans="1:22" ht="33.75" customHeight="1" x14ac:dyDescent="0.2">
      <c r="A143" s="34" t="s">
        <v>296</v>
      </c>
      <c r="B143" s="13" t="s">
        <v>297</v>
      </c>
      <c r="C143" s="35" t="s">
        <v>24</v>
      </c>
      <c r="D143" s="36">
        <v>1</v>
      </c>
      <c r="E143" s="36">
        <v>148113.07999999999</v>
      </c>
      <c r="F143" s="20">
        <f>D143*E143</f>
        <v>148113.07999999999</v>
      </c>
      <c r="G143" s="15">
        <v>0</v>
      </c>
      <c r="H143" s="14">
        <f>G143*E143</f>
        <v>0</v>
      </c>
      <c r="I143" s="15">
        <v>0</v>
      </c>
      <c r="J143" s="14">
        <f>I143*E143</f>
        <v>0</v>
      </c>
      <c r="K143" s="53">
        <v>0</v>
      </c>
      <c r="L143" s="14">
        <f>K143*$E143</f>
        <v>0</v>
      </c>
      <c r="M143" s="53">
        <v>0</v>
      </c>
      <c r="N143" s="14">
        <f>M143*$E143</f>
        <v>0</v>
      </c>
      <c r="O143" s="53">
        <v>0</v>
      </c>
      <c r="P143" s="14">
        <f>O143*$E143</f>
        <v>0</v>
      </c>
      <c r="Q143" s="23">
        <v>1</v>
      </c>
      <c r="R143" s="14">
        <f>Q143*$E143</f>
        <v>148113.07999999999</v>
      </c>
      <c r="S143" s="88">
        <f>(J143+H143+L143+N143+P143+R143)/F143</f>
        <v>1</v>
      </c>
      <c r="T143" s="23">
        <f>D143-G143-I143-K143-M143-O143-Q143</f>
        <v>0</v>
      </c>
      <c r="U143" s="14">
        <f>T143*E143</f>
        <v>0</v>
      </c>
      <c r="V143" s="88">
        <f t="shared" si="0"/>
        <v>0</v>
      </c>
    </row>
    <row r="144" spans="1:22" ht="11.25" customHeight="1" x14ac:dyDescent="0.2">
      <c r="A144" s="34" t="s">
        <v>298</v>
      </c>
      <c r="B144" s="13" t="s">
        <v>299</v>
      </c>
      <c r="C144" s="35" t="s">
        <v>24</v>
      </c>
      <c r="D144" s="36">
        <v>1</v>
      </c>
      <c r="E144" s="36">
        <v>334.39</v>
      </c>
      <c r="F144" s="20">
        <f>D144*E144</f>
        <v>334.39</v>
      </c>
      <c r="G144" s="15">
        <v>0</v>
      </c>
      <c r="H144" s="14">
        <f>G144*E144</f>
        <v>0</v>
      </c>
      <c r="I144" s="15">
        <v>0</v>
      </c>
      <c r="J144" s="14">
        <f>I144*E144</f>
        <v>0</v>
      </c>
      <c r="K144" s="53">
        <v>0</v>
      </c>
      <c r="L144" s="14">
        <f>K144*$E144</f>
        <v>0</v>
      </c>
      <c r="M144" s="53">
        <v>0</v>
      </c>
      <c r="N144" s="14">
        <f>M144*$E144</f>
        <v>0</v>
      </c>
      <c r="O144" s="53">
        <v>0</v>
      </c>
      <c r="P144" s="14">
        <f>O144*$E144</f>
        <v>0</v>
      </c>
      <c r="Q144" s="23"/>
      <c r="R144" s="14">
        <f>Q144*$E144</f>
        <v>0</v>
      </c>
      <c r="S144" s="88">
        <f>(J144+H144+L144+N144+P144+R144)/F144</f>
        <v>0</v>
      </c>
      <c r="T144" s="23">
        <f>D144-G144-I144-K144-M144-O144-Q144</f>
        <v>1</v>
      </c>
      <c r="U144" s="14">
        <f>T144*E144</f>
        <v>334.39</v>
      </c>
      <c r="V144" s="88">
        <f t="shared" si="0"/>
        <v>1</v>
      </c>
    </row>
    <row r="145" spans="1:22" ht="11.25" customHeight="1" x14ac:dyDescent="0.2">
      <c r="A145" s="41" t="s">
        <v>300</v>
      </c>
      <c r="B145" s="18" t="s">
        <v>301</v>
      </c>
      <c r="C145" s="42"/>
      <c r="D145" s="43"/>
      <c r="E145" s="43"/>
      <c r="F145" s="92">
        <f>SUM(F146:F149)</f>
        <v>13768.439999999999</v>
      </c>
      <c r="G145" s="44"/>
      <c r="H145" s="19">
        <f>SUM(H146:H149)</f>
        <v>0</v>
      </c>
      <c r="I145" s="51"/>
      <c r="J145" s="19">
        <f>SUM(J146:J149)</f>
        <v>0</v>
      </c>
      <c r="K145" s="51"/>
      <c r="L145" s="19">
        <f>SUM(L146:L149)</f>
        <v>0</v>
      </c>
      <c r="M145" s="51"/>
      <c r="N145" s="19">
        <f>SUM(N146:N149)</f>
        <v>0</v>
      </c>
      <c r="O145" s="51"/>
      <c r="P145" s="19">
        <f>SUM(P146:P149)</f>
        <v>4286.2</v>
      </c>
      <c r="Q145" s="51"/>
      <c r="R145" s="51">
        <f>SUM(R146:R149)</f>
        <v>8740</v>
      </c>
      <c r="S145" s="93">
        <f>(H145+J145+L145+N145+P145+R145)/F145</f>
        <v>0.94609120568488525</v>
      </c>
      <c r="T145" s="96"/>
      <c r="U145" s="19">
        <f>SUM(U146:U149)</f>
        <v>742.24</v>
      </c>
      <c r="V145" s="94">
        <f t="shared" si="0"/>
        <v>5.3908794315114861E-2</v>
      </c>
    </row>
    <row r="146" spans="1:22" ht="22.5" customHeight="1" x14ac:dyDescent="0.2">
      <c r="A146" s="34" t="s">
        <v>302</v>
      </c>
      <c r="B146" s="13" t="s">
        <v>303</v>
      </c>
      <c r="C146" s="35" t="s">
        <v>24</v>
      </c>
      <c r="D146" s="36">
        <v>8</v>
      </c>
      <c r="E146" s="36">
        <v>52.36</v>
      </c>
      <c r="F146" s="20">
        <f>D146*E146</f>
        <v>418.88</v>
      </c>
      <c r="G146" s="15">
        <v>0</v>
      </c>
      <c r="H146" s="14">
        <f>G146*E146</f>
        <v>0</v>
      </c>
      <c r="I146" s="15">
        <v>0</v>
      </c>
      <c r="J146" s="14">
        <f>I146*E146</f>
        <v>0</v>
      </c>
      <c r="K146" s="53">
        <v>0</v>
      </c>
      <c r="L146" s="14">
        <f>K146*$E146</f>
        <v>0</v>
      </c>
      <c r="M146" s="53">
        <v>0</v>
      </c>
      <c r="N146" s="14">
        <f>M146*$E146</f>
        <v>0</v>
      </c>
      <c r="O146" s="53">
        <v>0</v>
      </c>
      <c r="P146" s="14">
        <f>O146*$E146</f>
        <v>0</v>
      </c>
      <c r="Q146" s="23"/>
      <c r="R146" s="14">
        <f>Q146*$E146</f>
        <v>0</v>
      </c>
      <c r="S146" s="88">
        <f>(J146+H146+L146+N146+P146+R146)/F146</f>
        <v>0</v>
      </c>
      <c r="T146" s="23">
        <f>D146-G146-I146-K146-M146-O146-Q146</f>
        <v>8</v>
      </c>
      <c r="U146" s="14">
        <f>T146*E146</f>
        <v>418.88</v>
      </c>
      <c r="V146" s="88">
        <f t="shared" si="0"/>
        <v>1</v>
      </c>
    </row>
    <row r="147" spans="1:22" ht="33.75" customHeight="1" x14ac:dyDescent="0.2">
      <c r="A147" s="34" t="s">
        <v>304</v>
      </c>
      <c r="B147" s="13" t="s">
        <v>305</v>
      </c>
      <c r="C147" s="35" t="s">
        <v>91</v>
      </c>
      <c r="D147" s="36">
        <v>580</v>
      </c>
      <c r="E147" s="36">
        <v>7.39</v>
      </c>
      <c r="F147" s="20">
        <f>D147*E147</f>
        <v>4286.2</v>
      </c>
      <c r="G147" s="15">
        <v>0</v>
      </c>
      <c r="H147" s="14">
        <f>G147*E147</f>
        <v>0</v>
      </c>
      <c r="I147" s="15">
        <v>0</v>
      </c>
      <c r="J147" s="14">
        <f>I147*E147</f>
        <v>0</v>
      </c>
      <c r="K147" s="53">
        <v>0</v>
      </c>
      <c r="L147" s="14">
        <f>K147*$E147</f>
        <v>0</v>
      </c>
      <c r="M147" s="53">
        <v>0</v>
      </c>
      <c r="N147" s="14">
        <f>M147*$E147</f>
        <v>0</v>
      </c>
      <c r="O147" s="53">
        <v>580</v>
      </c>
      <c r="P147" s="14">
        <f>O147*$E147</f>
        <v>4286.2</v>
      </c>
      <c r="Q147" s="23"/>
      <c r="R147" s="14">
        <f>Q147*$E147</f>
        <v>0</v>
      </c>
      <c r="S147" s="88">
        <f>(J147+H147+L147+N147+P147+R147)/F147</f>
        <v>1</v>
      </c>
      <c r="T147" s="23">
        <f>D147-G147-I147-K147-M147-O147-Q147</f>
        <v>0</v>
      </c>
      <c r="U147" s="14">
        <f>T147*E147</f>
        <v>0</v>
      </c>
      <c r="V147" s="88">
        <f t="shared" si="0"/>
        <v>0</v>
      </c>
    </row>
    <row r="148" spans="1:22" ht="22.5" customHeight="1" x14ac:dyDescent="0.2">
      <c r="A148" s="34" t="s">
        <v>306</v>
      </c>
      <c r="B148" s="13" t="s">
        <v>307</v>
      </c>
      <c r="C148" s="35" t="s">
        <v>24</v>
      </c>
      <c r="D148" s="36">
        <v>8</v>
      </c>
      <c r="E148" s="36">
        <v>40.42</v>
      </c>
      <c r="F148" s="20">
        <f>D148*E148</f>
        <v>323.36</v>
      </c>
      <c r="G148" s="15">
        <v>0</v>
      </c>
      <c r="H148" s="14">
        <f>G148*E148</f>
        <v>0</v>
      </c>
      <c r="I148" s="15">
        <v>0</v>
      </c>
      <c r="J148" s="14">
        <f>I148*E148</f>
        <v>0</v>
      </c>
      <c r="K148" s="53">
        <v>0</v>
      </c>
      <c r="L148" s="14">
        <f>K148*$E148</f>
        <v>0</v>
      </c>
      <c r="M148" s="53">
        <v>0</v>
      </c>
      <c r="N148" s="14">
        <f>M148*$E148</f>
        <v>0</v>
      </c>
      <c r="O148" s="53">
        <v>0</v>
      </c>
      <c r="P148" s="14">
        <f>O148*$E148</f>
        <v>0</v>
      </c>
      <c r="Q148" s="23"/>
      <c r="R148" s="14">
        <f>Q148*$E148</f>
        <v>0</v>
      </c>
      <c r="S148" s="88">
        <f>(J148+H148+L148+N148+P148+R148)/F148</f>
        <v>0</v>
      </c>
      <c r="T148" s="23">
        <f>D148-G148-I148-K148-M148-O148-Q148</f>
        <v>8</v>
      </c>
      <c r="U148" s="14">
        <f>T148*E148</f>
        <v>323.36</v>
      </c>
      <c r="V148" s="88">
        <f t="shared" si="0"/>
        <v>1</v>
      </c>
    </row>
    <row r="149" spans="1:22" ht="33.75" customHeight="1" x14ac:dyDescent="0.2">
      <c r="A149" s="34" t="s">
        <v>308</v>
      </c>
      <c r="B149" s="13" t="s">
        <v>309</v>
      </c>
      <c r="C149" s="35" t="s">
        <v>91</v>
      </c>
      <c r="D149" s="36">
        <v>500</v>
      </c>
      <c r="E149" s="36">
        <v>17.48</v>
      </c>
      <c r="F149" s="20">
        <f>D149*E149</f>
        <v>8740</v>
      </c>
      <c r="G149" s="15">
        <v>0</v>
      </c>
      <c r="H149" s="14">
        <f>G149*E149</f>
        <v>0</v>
      </c>
      <c r="I149" s="15">
        <v>0</v>
      </c>
      <c r="J149" s="14">
        <f>I149*E149</f>
        <v>0</v>
      </c>
      <c r="K149" s="53">
        <v>0</v>
      </c>
      <c r="L149" s="14">
        <f>K149*$E149</f>
        <v>0</v>
      </c>
      <c r="M149" s="53">
        <v>0</v>
      </c>
      <c r="N149" s="14">
        <f>M149*$E149</f>
        <v>0</v>
      </c>
      <c r="O149" s="53">
        <v>0</v>
      </c>
      <c r="P149" s="14">
        <f>O149*$E149</f>
        <v>0</v>
      </c>
      <c r="Q149" s="23">
        <v>500</v>
      </c>
      <c r="R149" s="14">
        <f>Q149*$E149</f>
        <v>8740</v>
      </c>
      <c r="S149" s="88">
        <f>(J149+H149+L149+N149+P149+R149)/F149</f>
        <v>1</v>
      </c>
      <c r="T149" s="23">
        <f>D149-G149-I149-K149-M149-O149-Q149</f>
        <v>0</v>
      </c>
      <c r="U149" s="14">
        <f>T149*E149</f>
        <v>0</v>
      </c>
      <c r="V149" s="88">
        <f t="shared" si="0"/>
        <v>0</v>
      </c>
    </row>
    <row r="150" spans="1:22" ht="11.25" customHeight="1" x14ac:dyDescent="0.2">
      <c r="A150" s="37" t="s">
        <v>310</v>
      </c>
      <c r="B150" s="12" t="s">
        <v>311</v>
      </c>
      <c r="C150" s="38"/>
      <c r="D150" s="39"/>
      <c r="E150" s="39"/>
      <c r="F150" s="89">
        <f>SUM(F151:F160)-0.01</f>
        <v>71439.188000000009</v>
      </c>
      <c r="G150" s="40"/>
      <c r="H150" s="17">
        <f>SUM(H151:H160)-0</f>
        <v>0</v>
      </c>
      <c r="I150" s="54"/>
      <c r="J150" s="17">
        <f>SUM(J151:J160)-0</f>
        <v>0</v>
      </c>
      <c r="K150" s="54"/>
      <c r="L150" s="17">
        <f>SUM(L151:L160)-0</f>
        <v>0</v>
      </c>
      <c r="M150" s="54"/>
      <c r="N150" s="17">
        <f>SUM(N151:N160)-0</f>
        <v>0</v>
      </c>
      <c r="O150" s="54"/>
      <c r="P150" s="17">
        <f>SUM(P151:P160)-0</f>
        <v>0</v>
      </c>
      <c r="Q150" s="40"/>
      <c r="R150" s="40">
        <f>SUM(R151:R160)-0</f>
        <v>0</v>
      </c>
      <c r="S150" s="90">
        <f>(H150+J150+L150+N150+P150+R150)/F150</f>
        <v>0</v>
      </c>
      <c r="T150" s="98"/>
      <c r="U150" s="17">
        <f>SUM(U151:U160)-0.01</f>
        <v>71439.188000000009</v>
      </c>
      <c r="V150" s="91">
        <f t="shared" si="0"/>
        <v>1</v>
      </c>
    </row>
    <row r="151" spans="1:22" ht="11.25" customHeight="1" x14ac:dyDescent="0.2">
      <c r="A151" s="34" t="s">
        <v>312</v>
      </c>
      <c r="B151" s="13" t="s">
        <v>313</v>
      </c>
      <c r="C151" s="35" t="s">
        <v>91</v>
      </c>
      <c r="D151" s="36">
        <v>7795.6</v>
      </c>
      <c r="E151" s="36">
        <v>4.83</v>
      </c>
      <c r="F151" s="20">
        <f t="shared" ref="F151:F160" si="71">D151*E151</f>
        <v>37652.748</v>
      </c>
      <c r="G151" s="15">
        <v>0</v>
      </c>
      <c r="H151" s="14">
        <f t="shared" ref="H151:H160" si="72">G151*E151</f>
        <v>0</v>
      </c>
      <c r="I151" s="15">
        <v>0</v>
      </c>
      <c r="J151" s="14">
        <f t="shared" ref="J151:J160" si="73">I151*E151</f>
        <v>0</v>
      </c>
      <c r="K151" s="53">
        <v>0</v>
      </c>
      <c r="L151" s="14">
        <f t="shared" ref="L151:L160" si="74">K151*$E151</f>
        <v>0</v>
      </c>
      <c r="M151" s="53">
        <v>0</v>
      </c>
      <c r="N151" s="14">
        <f t="shared" ref="N151:N160" si="75">M151*$E151</f>
        <v>0</v>
      </c>
      <c r="O151" s="53">
        <v>0</v>
      </c>
      <c r="P151" s="14">
        <f t="shared" ref="P151:P160" si="76">O151*$E151</f>
        <v>0</v>
      </c>
      <c r="Q151" s="23"/>
      <c r="R151" s="14">
        <f t="shared" ref="R151:R160" si="77">Q151*$E151</f>
        <v>0</v>
      </c>
      <c r="S151" s="88">
        <f t="shared" ref="S151:S160" si="78">(J151+H151+L151+N151+P151+R151)/F151</f>
        <v>0</v>
      </c>
      <c r="T151" s="23">
        <f t="shared" ref="T151:T160" si="79">D151-G151-I151-K151-M151-O151-Q151</f>
        <v>7795.6</v>
      </c>
      <c r="U151" s="14">
        <f t="shared" ref="U151:U160" si="80">T151*E151</f>
        <v>37652.748</v>
      </c>
      <c r="V151" s="88">
        <f t="shared" si="0"/>
        <v>1</v>
      </c>
    </row>
    <row r="152" spans="1:22" ht="11.25" customHeight="1" x14ac:dyDescent="0.2">
      <c r="A152" s="34" t="s">
        <v>314</v>
      </c>
      <c r="B152" s="13" t="s">
        <v>315</v>
      </c>
      <c r="C152" s="35" t="s">
        <v>114</v>
      </c>
      <c r="D152" s="36">
        <v>1132.8</v>
      </c>
      <c r="E152" s="36">
        <v>9.9</v>
      </c>
      <c r="F152" s="20">
        <f t="shared" si="71"/>
        <v>11214.72</v>
      </c>
      <c r="G152" s="15">
        <v>0</v>
      </c>
      <c r="H152" s="14">
        <f t="shared" si="72"/>
        <v>0</v>
      </c>
      <c r="I152" s="15">
        <v>0</v>
      </c>
      <c r="J152" s="14">
        <f t="shared" si="73"/>
        <v>0</v>
      </c>
      <c r="K152" s="53">
        <v>0</v>
      </c>
      <c r="L152" s="14">
        <f t="shared" si="74"/>
        <v>0</v>
      </c>
      <c r="M152" s="53">
        <v>0</v>
      </c>
      <c r="N152" s="14">
        <f t="shared" si="75"/>
        <v>0</v>
      </c>
      <c r="O152" s="53">
        <v>0</v>
      </c>
      <c r="P152" s="14">
        <f t="shared" si="76"/>
        <v>0</v>
      </c>
      <c r="Q152" s="23"/>
      <c r="R152" s="14">
        <f t="shared" si="77"/>
        <v>0</v>
      </c>
      <c r="S152" s="88">
        <f t="shared" si="78"/>
        <v>0</v>
      </c>
      <c r="T152" s="23">
        <f t="shared" si="79"/>
        <v>1132.8</v>
      </c>
      <c r="U152" s="14">
        <f t="shared" si="80"/>
        <v>11214.72</v>
      </c>
      <c r="V152" s="88">
        <f t="shared" si="0"/>
        <v>1</v>
      </c>
    </row>
    <row r="153" spans="1:22" ht="22.5" customHeight="1" x14ac:dyDescent="0.2">
      <c r="A153" s="34" t="s">
        <v>316</v>
      </c>
      <c r="B153" s="13" t="s">
        <v>317</v>
      </c>
      <c r="C153" s="35" t="s">
        <v>114</v>
      </c>
      <c r="D153" s="36">
        <v>192.5</v>
      </c>
      <c r="E153" s="36">
        <v>22.9</v>
      </c>
      <c r="F153" s="20">
        <f t="shared" si="71"/>
        <v>4408.25</v>
      </c>
      <c r="G153" s="15">
        <v>0</v>
      </c>
      <c r="H153" s="14">
        <f t="shared" si="72"/>
        <v>0</v>
      </c>
      <c r="I153" s="15">
        <v>0</v>
      </c>
      <c r="J153" s="14">
        <f t="shared" si="73"/>
        <v>0</v>
      </c>
      <c r="K153" s="53">
        <v>0</v>
      </c>
      <c r="L153" s="14">
        <f t="shared" si="74"/>
        <v>0</v>
      </c>
      <c r="M153" s="53">
        <v>0</v>
      </c>
      <c r="N153" s="14">
        <f t="shared" si="75"/>
        <v>0</v>
      </c>
      <c r="O153" s="53">
        <v>0</v>
      </c>
      <c r="P153" s="14">
        <f t="shared" si="76"/>
        <v>0</v>
      </c>
      <c r="Q153" s="23"/>
      <c r="R153" s="14">
        <f t="shared" si="77"/>
        <v>0</v>
      </c>
      <c r="S153" s="88">
        <f t="shared" si="78"/>
        <v>0</v>
      </c>
      <c r="T153" s="23">
        <f t="shared" si="79"/>
        <v>192.5</v>
      </c>
      <c r="U153" s="14">
        <f t="shared" si="80"/>
        <v>4408.25</v>
      </c>
      <c r="V153" s="88">
        <f t="shared" si="0"/>
        <v>1</v>
      </c>
    </row>
    <row r="154" spans="1:22" ht="22.5" customHeight="1" x14ac:dyDescent="0.2">
      <c r="A154" s="34" t="s">
        <v>318</v>
      </c>
      <c r="B154" s="13" t="s">
        <v>319</v>
      </c>
      <c r="C154" s="35" t="s">
        <v>75</v>
      </c>
      <c r="D154" s="36">
        <v>292</v>
      </c>
      <c r="E154" s="36">
        <v>24.59</v>
      </c>
      <c r="F154" s="20">
        <f t="shared" si="71"/>
        <v>7180.28</v>
      </c>
      <c r="G154" s="15">
        <v>0</v>
      </c>
      <c r="H154" s="14">
        <f t="shared" si="72"/>
        <v>0</v>
      </c>
      <c r="I154" s="15">
        <v>0</v>
      </c>
      <c r="J154" s="14">
        <f t="shared" si="73"/>
        <v>0</v>
      </c>
      <c r="K154" s="53">
        <v>0</v>
      </c>
      <c r="L154" s="14">
        <f t="shared" si="74"/>
        <v>0</v>
      </c>
      <c r="M154" s="53">
        <v>0</v>
      </c>
      <c r="N154" s="14">
        <f t="shared" si="75"/>
        <v>0</v>
      </c>
      <c r="O154" s="53">
        <v>0</v>
      </c>
      <c r="P154" s="14">
        <f t="shared" si="76"/>
        <v>0</v>
      </c>
      <c r="Q154" s="23"/>
      <c r="R154" s="14">
        <f t="shared" si="77"/>
        <v>0</v>
      </c>
      <c r="S154" s="88">
        <f t="shared" si="78"/>
        <v>0</v>
      </c>
      <c r="T154" s="23">
        <f t="shared" si="79"/>
        <v>292</v>
      </c>
      <c r="U154" s="14">
        <f t="shared" si="80"/>
        <v>7180.28</v>
      </c>
      <c r="V154" s="88">
        <f t="shared" si="0"/>
        <v>1</v>
      </c>
    </row>
    <row r="155" spans="1:22" ht="22.5" customHeight="1" x14ac:dyDescent="0.2">
      <c r="A155" s="34" t="s">
        <v>320</v>
      </c>
      <c r="B155" s="13" t="s">
        <v>321</v>
      </c>
      <c r="C155" s="35" t="s">
        <v>75</v>
      </c>
      <c r="D155" s="36">
        <v>20</v>
      </c>
      <c r="E155" s="36">
        <v>23.17</v>
      </c>
      <c r="F155" s="20">
        <f t="shared" si="71"/>
        <v>463.40000000000003</v>
      </c>
      <c r="G155" s="15">
        <v>0</v>
      </c>
      <c r="H155" s="14">
        <f t="shared" si="72"/>
        <v>0</v>
      </c>
      <c r="I155" s="15">
        <v>0</v>
      </c>
      <c r="J155" s="14">
        <f t="shared" si="73"/>
        <v>0</v>
      </c>
      <c r="K155" s="53">
        <v>0</v>
      </c>
      <c r="L155" s="14">
        <f t="shared" si="74"/>
        <v>0</v>
      </c>
      <c r="M155" s="53">
        <v>0</v>
      </c>
      <c r="N155" s="14">
        <f t="shared" si="75"/>
        <v>0</v>
      </c>
      <c r="O155" s="53">
        <v>0</v>
      </c>
      <c r="P155" s="14">
        <f t="shared" si="76"/>
        <v>0</v>
      </c>
      <c r="Q155" s="23"/>
      <c r="R155" s="14">
        <f t="shared" si="77"/>
        <v>0</v>
      </c>
      <c r="S155" s="88">
        <f t="shared" si="78"/>
        <v>0</v>
      </c>
      <c r="T155" s="23">
        <f t="shared" si="79"/>
        <v>20</v>
      </c>
      <c r="U155" s="14">
        <f t="shared" si="80"/>
        <v>463.40000000000003</v>
      </c>
      <c r="V155" s="88">
        <f t="shared" si="0"/>
        <v>1</v>
      </c>
    </row>
    <row r="156" spans="1:22" ht="22.5" customHeight="1" x14ac:dyDescent="0.2">
      <c r="A156" s="34" t="s">
        <v>322</v>
      </c>
      <c r="B156" s="13" t="s">
        <v>323</v>
      </c>
      <c r="C156" s="35" t="s">
        <v>75</v>
      </c>
      <c r="D156" s="36">
        <v>20</v>
      </c>
      <c r="E156" s="36">
        <v>29.42</v>
      </c>
      <c r="F156" s="20">
        <f t="shared" si="71"/>
        <v>588.40000000000009</v>
      </c>
      <c r="G156" s="15">
        <v>0</v>
      </c>
      <c r="H156" s="14">
        <f t="shared" si="72"/>
        <v>0</v>
      </c>
      <c r="I156" s="15">
        <v>0</v>
      </c>
      <c r="J156" s="14">
        <f t="shared" si="73"/>
        <v>0</v>
      </c>
      <c r="K156" s="53">
        <v>0</v>
      </c>
      <c r="L156" s="14">
        <f t="shared" si="74"/>
        <v>0</v>
      </c>
      <c r="M156" s="53">
        <v>0</v>
      </c>
      <c r="N156" s="14">
        <f t="shared" si="75"/>
        <v>0</v>
      </c>
      <c r="O156" s="53">
        <v>0</v>
      </c>
      <c r="P156" s="14">
        <f t="shared" si="76"/>
        <v>0</v>
      </c>
      <c r="Q156" s="23"/>
      <c r="R156" s="14">
        <f t="shared" si="77"/>
        <v>0</v>
      </c>
      <c r="S156" s="88">
        <f t="shared" si="78"/>
        <v>0</v>
      </c>
      <c r="T156" s="23">
        <f t="shared" si="79"/>
        <v>20</v>
      </c>
      <c r="U156" s="14">
        <f t="shared" si="80"/>
        <v>588.40000000000009</v>
      </c>
      <c r="V156" s="88">
        <f t="shared" si="0"/>
        <v>1</v>
      </c>
    </row>
    <row r="157" spans="1:22" ht="11.25" customHeight="1" x14ac:dyDescent="0.2">
      <c r="A157" s="34" t="s">
        <v>324</v>
      </c>
      <c r="B157" s="13" t="s">
        <v>206</v>
      </c>
      <c r="C157" s="35" t="s">
        <v>114</v>
      </c>
      <c r="D157" s="36">
        <v>127.5</v>
      </c>
      <c r="E157" s="36">
        <v>5.76</v>
      </c>
      <c r="F157" s="20">
        <f t="shared" si="71"/>
        <v>734.4</v>
      </c>
      <c r="G157" s="15">
        <v>0</v>
      </c>
      <c r="H157" s="14">
        <f t="shared" si="72"/>
        <v>0</v>
      </c>
      <c r="I157" s="15">
        <v>0</v>
      </c>
      <c r="J157" s="14">
        <f t="shared" si="73"/>
        <v>0</v>
      </c>
      <c r="K157" s="53">
        <v>0</v>
      </c>
      <c r="L157" s="14">
        <f t="shared" si="74"/>
        <v>0</v>
      </c>
      <c r="M157" s="53">
        <v>0</v>
      </c>
      <c r="N157" s="14">
        <f t="shared" si="75"/>
        <v>0</v>
      </c>
      <c r="O157" s="53">
        <v>0</v>
      </c>
      <c r="P157" s="14">
        <f t="shared" si="76"/>
        <v>0</v>
      </c>
      <c r="Q157" s="23"/>
      <c r="R157" s="14">
        <f t="shared" si="77"/>
        <v>0</v>
      </c>
      <c r="S157" s="88">
        <f t="shared" si="78"/>
        <v>0</v>
      </c>
      <c r="T157" s="23">
        <f t="shared" si="79"/>
        <v>127.5</v>
      </c>
      <c r="U157" s="14">
        <f t="shared" si="80"/>
        <v>734.4</v>
      </c>
      <c r="V157" s="88">
        <f t="shared" si="0"/>
        <v>1</v>
      </c>
    </row>
    <row r="158" spans="1:22" ht="33.75" customHeight="1" x14ac:dyDescent="0.2">
      <c r="A158" s="34" t="s">
        <v>325</v>
      </c>
      <c r="B158" s="13" t="s">
        <v>219</v>
      </c>
      <c r="C158" s="35" t="s">
        <v>75</v>
      </c>
      <c r="D158" s="36">
        <v>150</v>
      </c>
      <c r="E158" s="36">
        <v>3.46</v>
      </c>
      <c r="F158" s="20">
        <f t="shared" si="71"/>
        <v>519</v>
      </c>
      <c r="G158" s="15">
        <v>0</v>
      </c>
      <c r="H158" s="14">
        <f t="shared" si="72"/>
        <v>0</v>
      </c>
      <c r="I158" s="15">
        <v>0</v>
      </c>
      <c r="J158" s="14">
        <f t="shared" si="73"/>
        <v>0</v>
      </c>
      <c r="K158" s="53">
        <v>0</v>
      </c>
      <c r="L158" s="14">
        <f t="shared" si="74"/>
        <v>0</v>
      </c>
      <c r="M158" s="53">
        <v>0</v>
      </c>
      <c r="N158" s="14">
        <f t="shared" si="75"/>
        <v>0</v>
      </c>
      <c r="O158" s="53">
        <v>0</v>
      </c>
      <c r="P158" s="14">
        <f t="shared" si="76"/>
        <v>0</v>
      </c>
      <c r="Q158" s="23"/>
      <c r="R158" s="14">
        <f t="shared" si="77"/>
        <v>0</v>
      </c>
      <c r="S158" s="88">
        <f t="shared" si="78"/>
        <v>0</v>
      </c>
      <c r="T158" s="23">
        <f t="shared" si="79"/>
        <v>150</v>
      </c>
      <c r="U158" s="14">
        <f t="shared" si="80"/>
        <v>519</v>
      </c>
      <c r="V158" s="88">
        <f t="shared" si="0"/>
        <v>1</v>
      </c>
    </row>
    <row r="159" spans="1:22" ht="22.5" customHeight="1" x14ac:dyDescent="0.2">
      <c r="A159" s="34" t="s">
        <v>326</v>
      </c>
      <c r="B159" s="13" t="s">
        <v>210</v>
      </c>
      <c r="C159" s="35" t="s">
        <v>75</v>
      </c>
      <c r="D159" s="36">
        <v>300</v>
      </c>
      <c r="E159" s="36">
        <v>5.62</v>
      </c>
      <c r="F159" s="20">
        <f t="shared" si="71"/>
        <v>1686</v>
      </c>
      <c r="G159" s="15">
        <v>0</v>
      </c>
      <c r="H159" s="14">
        <f t="shared" si="72"/>
        <v>0</v>
      </c>
      <c r="I159" s="15">
        <v>0</v>
      </c>
      <c r="J159" s="14">
        <f t="shared" si="73"/>
        <v>0</v>
      </c>
      <c r="K159" s="53">
        <v>0</v>
      </c>
      <c r="L159" s="14">
        <f t="shared" si="74"/>
        <v>0</v>
      </c>
      <c r="M159" s="53">
        <v>0</v>
      </c>
      <c r="N159" s="14">
        <f t="shared" si="75"/>
        <v>0</v>
      </c>
      <c r="O159" s="53">
        <v>0</v>
      </c>
      <c r="P159" s="14">
        <f t="shared" si="76"/>
        <v>0</v>
      </c>
      <c r="Q159" s="23"/>
      <c r="R159" s="14">
        <f t="shared" si="77"/>
        <v>0</v>
      </c>
      <c r="S159" s="88">
        <f t="shared" si="78"/>
        <v>0</v>
      </c>
      <c r="T159" s="23">
        <f t="shared" si="79"/>
        <v>300</v>
      </c>
      <c r="U159" s="14">
        <f t="shared" si="80"/>
        <v>1686</v>
      </c>
      <c r="V159" s="88">
        <f t="shared" si="0"/>
        <v>1</v>
      </c>
    </row>
    <row r="160" spans="1:22" ht="33.75" customHeight="1" x14ac:dyDescent="0.2">
      <c r="A160" s="34" t="s">
        <v>327</v>
      </c>
      <c r="B160" s="13" t="s">
        <v>309</v>
      </c>
      <c r="C160" s="35" t="s">
        <v>91</v>
      </c>
      <c r="D160" s="36">
        <v>400</v>
      </c>
      <c r="E160" s="36">
        <v>17.48</v>
      </c>
      <c r="F160" s="20">
        <f t="shared" si="71"/>
        <v>6992</v>
      </c>
      <c r="G160" s="15">
        <v>0</v>
      </c>
      <c r="H160" s="14">
        <f t="shared" si="72"/>
        <v>0</v>
      </c>
      <c r="I160" s="15">
        <v>0</v>
      </c>
      <c r="J160" s="14">
        <f t="shared" si="73"/>
        <v>0</v>
      </c>
      <c r="K160" s="53">
        <v>0</v>
      </c>
      <c r="L160" s="14">
        <f t="shared" si="74"/>
        <v>0</v>
      </c>
      <c r="M160" s="53">
        <v>0</v>
      </c>
      <c r="N160" s="14">
        <f t="shared" si="75"/>
        <v>0</v>
      </c>
      <c r="O160" s="53">
        <v>0</v>
      </c>
      <c r="P160" s="14">
        <f t="shared" si="76"/>
        <v>0</v>
      </c>
      <c r="Q160" s="23"/>
      <c r="R160" s="14">
        <f t="shared" si="77"/>
        <v>0</v>
      </c>
      <c r="S160" s="88">
        <f t="shared" si="78"/>
        <v>0</v>
      </c>
      <c r="T160" s="23">
        <f t="shared" si="79"/>
        <v>400</v>
      </c>
      <c r="U160" s="14">
        <f t="shared" si="80"/>
        <v>6992</v>
      </c>
      <c r="V160" s="88">
        <f t="shared" si="0"/>
        <v>1</v>
      </c>
    </row>
    <row r="161" spans="1:22" ht="11.25" customHeight="1" x14ac:dyDescent="0.2">
      <c r="A161" s="37" t="s">
        <v>328</v>
      </c>
      <c r="B161" s="12" t="s">
        <v>329</v>
      </c>
      <c r="C161" s="38"/>
      <c r="D161" s="39"/>
      <c r="E161" s="39"/>
      <c r="F161" s="89">
        <f>F162+F187+F197</f>
        <v>44318.719999999994</v>
      </c>
      <c r="G161" s="40"/>
      <c r="H161" s="17">
        <f>H162+H187+H197</f>
        <v>0</v>
      </c>
      <c r="I161" s="54"/>
      <c r="J161" s="17">
        <f>J162+J187+J197</f>
        <v>25300.04</v>
      </c>
      <c r="K161" s="54"/>
      <c r="L161" s="17">
        <f>L162+L187+L197</f>
        <v>0</v>
      </c>
      <c r="M161" s="54"/>
      <c r="N161" s="17">
        <f>N162+N187+N197</f>
        <v>4666.7099999999991</v>
      </c>
      <c r="O161" s="54"/>
      <c r="P161" s="17">
        <f>P162+P187+P197</f>
        <v>0</v>
      </c>
      <c r="Q161" s="40"/>
      <c r="R161" s="17">
        <f>R162+R187+R197</f>
        <v>0</v>
      </c>
      <c r="S161" s="90">
        <f>(H161+J161+L161+N161+P161+R161)/F161</f>
        <v>0.67616460944720436</v>
      </c>
      <c r="T161" s="98"/>
      <c r="U161" s="17">
        <f>U162+U187+U197</f>
        <v>14351.970000000001</v>
      </c>
      <c r="V161" s="91">
        <f t="shared" si="0"/>
        <v>0.32383539055279581</v>
      </c>
    </row>
    <row r="162" spans="1:22" ht="11.25" customHeight="1" x14ac:dyDescent="0.2">
      <c r="A162" s="41" t="s">
        <v>330</v>
      </c>
      <c r="B162" s="18" t="s">
        <v>331</v>
      </c>
      <c r="C162" s="42"/>
      <c r="D162" s="43"/>
      <c r="E162" s="43"/>
      <c r="F162" s="92">
        <f>SUM(F163:F186)</f>
        <v>22464.359999999997</v>
      </c>
      <c r="G162" s="44"/>
      <c r="H162" s="19">
        <f>SUM(H163:H186)</f>
        <v>0</v>
      </c>
      <c r="I162" s="51"/>
      <c r="J162" s="19">
        <f>SUM(J163:J186)</f>
        <v>11138.85</v>
      </c>
      <c r="K162" s="51"/>
      <c r="L162" s="19">
        <f>SUM(L163:L186)</f>
        <v>0</v>
      </c>
      <c r="M162" s="51"/>
      <c r="N162" s="19">
        <f>SUM(N163:N186)</f>
        <v>3171.6099999999997</v>
      </c>
      <c r="O162" s="51"/>
      <c r="P162" s="19">
        <f>SUM(P163:P186)</f>
        <v>0</v>
      </c>
      <c r="Q162" s="44"/>
      <c r="R162" s="51">
        <f>SUM(R163:R186)</f>
        <v>0</v>
      </c>
      <c r="S162" s="93">
        <f>(H162+J162+L162+N162+P162+R162)/F162</f>
        <v>0.63702949917113161</v>
      </c>
      <c r="T162" s="96"/>
      <c r="U162" s="19">
        <f>SUM(U163:U186)</f>
        <v>8153.9000000000005</v>
      </c>
      <c r="V162" s="94">
        <f t="shared" si="0"/>
        <v>0.36297050082886856</v>
      </c>
    </row>
    <row r="163" spans="1:22" ht="33.75" customHeight="1" x14ac:dyDescent="0.2">
      <c r="A163" s="34" t="s">
        <v>332</v>
      </c>
      <c r="B163" s="13" t="s">
        <v>333</v>
      </c>
      <c r="C163" s="35" t="s">
        <v>24</v>
      </c>
      <c r="D163" s="36">
        <v>9</v>
      </c>
      <c r="E163" s="36">
        <v>58.25</v>
      </c>
      <c r="F163" s="20">
        <f t="shared" ref="F163:F186" si="81">D163*E163</f>
        <v>524.25</v>
      </c>
      <c r="G163" s="15">
        <v>0</v>
      </c>
      <c r="H163" s="14">
        <f t="shared" ref="H163:H186" si="82">G163*E163</f>
        <v>0</v>
      </c>
      <c r="I163" s="15">
        <v>0</v>
      </c>
      <c r="J163" s="14">
        <f t="shared" ref="J163:J186" si="83">I163*E163</f>
        <v>0</v>
      </c>
      <c r="K163" s="53">
        <v>0</v>
      </c>
      <c r="L163" s="14">
        <f t="shared" ref="L163:L186" si="84">K163*$E163</f>
        <v>0</v>
      </c>
      <c r="M163" s="53">
        <v>9</v>
      </c>
      <c r="N163" s="14">
        <f t="shared" ref="N163:N186" si="85">M163*$E163</f>
        <v>524.25</v>
      </c>
      <c r="O163" s="53">
        <v>0</v>
      </c>
      <c r="P163" s="14">
        <f t="shared" ref="P163:P186" si="86">O163*$E163</f>
        <v>0</v>
      </c>
      <c r="Q163" s="23"/>
      <c r="R163" s="14">
        <f t="shared" ref="R163:R186" si="87">Q163*$E163</f>
        <v>0</v>
      </c>
      <c r="S163" s="88">
        <f t="shared" ref="S163:S186" si="88">(J163+H163+L163+N163+P163+R163)/F163</f>
        <v>1</v>
      </c>
      <c r="T163" s="23">
        <f t="shared" ref="T163:T186" si="89">D163-G163-I163-K163-M163-O163-Q163</f>
        <v>0</v>
      </c>
      <c r="U163" s="14">
        <f t="shared" ref="U163:U186" si="90">T163*E163</f>
        <v>0</v>
      </c>
      <c r="V163" s="88">
        <f t="shared" si="0"/>
        <v>0</v>
      </c>
    </row>
    <row r="164" spans="1:22" ht="11.25" customHeight="1" x14ac:dyDescent="0.2">
      <c r="A164" s="34" t="s">
        <v>334</v>
      </c>
      <c r="B164" s="13" t="s">
        <v>335</v>
      </c>
      <c r="C164" s="35" t="s">
        <v>24</v>
      </c>
      <c r="D164" s="36">
        <v>13</v>
      </c>
      <c r="E164" s="36">
        <v>48.25</v>
      </c>
      <c r="F164" s="20">
        <f t="shared" si="81"/>
        <v>627.25</v>
      </c>
      <c r="G164" s="15">
        <v>0</v>
      </c>
      <c r="H164" s="14">
        <f t="shared" si="82"/>
        <v>0</v>
      </c>
      <c r="I164" s="15">
        <v>0</v>
      </c>
      <c r="J164" s="14">
        <f t="shared" si="83"/>
        <v>0</v>
      </c>
      <c r="K164" s="53">
        <v>0</v>
      </c>
      <c r="L164" s="14">
        <f t="shared" si="84"/>
        <v>0</v>
      </c>
      <c r="M164" s="53">
        <v>13</v>
      </c>
      <c r="N164" s="14">
        <f t="shared" si="85"/>
        <v>627.25</v>
      </c>
      <c r="O164" s="53">
        <v>0</v>
      </c>
      <c r="P164" s="14">
        <f t="shared" si="86"/>
        <v>0</v>
      </c>
      <c r="Q164" s="23"/>
      <c r="R164" s="14">
        <f t="shared" si="87"/>
        <v>0</v>
      </c>
      <c r="S164" s="88">
        <f t="shared" si="88"/>
        <v>1</v>
      </c>
      <c r="T164" s="23">
        <f t="shared" si="89"/>
        <v>0</v>
      </c>
      <c r="U164" s="14">
        <f t="shared" si="90"/>
        <v>0</v>
      </c>
      <c r="V164" s="88">
        <f t="shared" si="0"/>
        <v>0</v>
      </c>
    </row>
    <row r="165" spans="1:22" ht="22.5" customHeight="1" x14ac:dyDescent="0.2">
      <c r="A165" s="34" t="s">
        <v>336</v>
      </c>
      <c r="B165" s="13" t="s">
        <v>337</v>
      </c>
      <c r="C165" s="35" t="s">
        <v>75</v>
      </c>
      <c r="D165" s="36">
        <v>38</v>
      </c>
      <c r="E165" s="36">
        <v>82.27</v>
      </c>
      <c r="F165" s="20">
        <f t="shared" si="81"/>
        <v>3126.2599999999998</v>
      </c>
      <c r="G165" s="15">
        <v>0</v>
      </c>
      <c r="H165" s="14">
        <f t="shared" si="82"/>
        <v>0</v>
      </c>
      <c r="I165" s="15">
        <v>0</v>
      </c>
      <c r="J165" s="14">
        <f t="shared" si="83"/>
        <v>0</v>
      </c>
      <c r="K165" s="53">
        <v>0</v>
      </c>
      <c r="L165" s="14">
        <f t="shared" si="84"/>
        <v>0</v>
      </c>
      <c r="M165" s="53">
        <v>0</v>
      </c>
      <c r="N165" s="14">
        <f t="shared" si="85"/>
        <v>0</v>
      </c>
      <c r="O165" s="53">
        <v>0</v>
      </c>
      <c r="P165" s="14">
        <f t="shared" si="86"/>
        <v>0</v>
      </c>
      <c r="Q165" s="23"/>
      <c r="R165" s="14">
        <f t="shared" si="87"/>
        <v>0</v>
      </c>
      <c r="S165" s="88">
        <f t="shared" si="88"/>
        <v>0</v>
      </c>
      <c r="T165" s="23">
        <f t="shared" si="89"/>
        <v>38</v>
      </c>
      <c r="U165" s="14">
        <f t="shared" si="90"/>
        <v>3126.2599999999998</v>
      </c>
      <c r="V165" s="88">
        <f t="shared" si="0"/>
        <v>1</v>
      </c>
    </row>
    <row r="166" spans="1:22" ht="22.5" customHeight="1" x14ac:dyDescent="0.2">
      <c r="A166" s="34" t="s">
        <v>338</v>
      </c>
      <c r="B166" s="13" t="s">
        <v>339</v>
      </c>
      <c r="C166" s="35" t="s">
        <v>24</v>
      </c>
      <c r="D166" s="36">
        <v>34</v>
      </c>
      <c r="E166" s="36">
        <v>8.3000000000000007</v>
      </c>
      <c r="F166" s="20">
        <f t="shared" si="81"/>
        <v>282.20000000000005</v>
      </c>
      <c r="G166" s="15">
        <v>0</v>
      </c>
      <c r="H166" s="14">
        <f t="shared" si="82"/>
        <v>0</v>
      </c>
      <c r="I166" s="15">
        <v>0</v>
      </c>
      <c r="J166" s="14">
        <f t="shared" si="83"/>
        <v>0</v>
      </c>
      <c r="K166" s="53">
        <v>0</v>
      </c>
      <c r="L166" s="14">
        <f t="shared" si="84"/>
        <v>0</v>
      </c>
      <c r="M166" s="53">
        <v>0</v>
      </c>
      <c r="N166" s="14">
        <f t="shared" si="85"/>
        <v>0</v>
      </c>
      <c r="O166" s="53">
        <v>0</v>
      </c>
      <c r="P166" s="14">
        <f t="shared" si="86"/>
        <v>0</v>
      </c>
      <c r="Q166" s="23"/>
      <c r="R166" s="14">
        <f t="shared" si="87"/>
        <v>0</v>
      </c>
      <c r="S166" s="88">
        <f t="shared" si="88"/>
        <v>0</v>
      </c>
      <c r="T166" s="23">
        <f t="shared" si="89"/>
        <v>34</v>
      </c>
      <c r="U166" s="14">
        <f t="shared" si="90"/>
        <v>282.20000000000005</v>
      </c>
      <c r="V166" s="88">
        <f t="shared" si="0"/>
        <v>1</v>
      </c>
    </row>
    <row r="167" spans="1:22" ht="33.75" customHeight="1" x14ac:dyDescent="0.2">
      <c r="A167" s="34" t="s">
        <v>340</v>
      </c>
      <c r="B167" s="13" t="s">
        <v>341</v>
      </c>
      <c r="C167" s="35" t="s">
        <v>91</v>
      </c>
      <c r="D167" s="36">
        <v>80</v>
      </c>
      <c r="E167" s="36">
        <v>21.56</v>
      </c>
      <c r="F167" s="20">
        <f t="shared" si="81"/>
        <v>1724.8</v>
      </c>
      <c r="G167" s="15">
        <v>0</v>
      </c>
      <c r="H167" s="14">
        <f t="shared" si="82"/>
        <v>0</v>
      </c>
      <c r="I167" s="15">
        <v>80</v>
      </c>
      <c r="J167" s="14">
        <f t="shared" si="83"/>
        <v>1724.8</v>
      </c>
      <c r="K167" s="53">
        <v>0</v>
      </c>
      <c r="L167" s="14">
        <f t="shared" si="84"/>
        <v>0</v>
      </c>
      <c r="M167" s="53">
        <v>0</v>
      </c>
      <c r="N167" s="14">
        <f t="shared" si="85"/>
        <v>0</v>
      </c>
      <c r="O167" s="53">
        <v>0</v>
      </c>
      <c r="P167" s="14">
        <f t="shared" si="86"/>
        <v>0</v>
      </c>
      <c r="Q167" s="23"/>
      <c r="R167" s="14">
        <f t="shared" si="87"/>
        <v>0</v>
      </c>
      <c r="S167" s="88">
        <f t="shared" si="88"/>
        <v>1</v>
      </c>
      <c r="T167" s="23">
        <f t="shared" si="89"/>
        <v>0</v>
      </c>
      <c r="U167" s="14">
        <f t="shared" si="90"/>
        <v>0</v>
      </c>
      <c r="V167" s="88">
        <f t="shared" si="0"/>
        <v>0</v>
      </c>
    </row>
    <row r="168" spans="1:22" ht="33.75" customHeight="1" x14ac:dyDescent="0.2">
      <c r="A168" s="34" t="s">
        <v>342</v>
      </c>
      <c r="B168" s="13" t="s">
        <v>343</v>
      </c>
      <c r="C168" s="35" t="s">
        <v>91</v>
      </c>
      <c r="D168" s="36">
        <v>110</v>
      </c>
      <c r="E168" s="36">
        <v>17.84</v>
      </c>
      <c r="F168" s="20">
        <f t="shared" si="81"/>
        <v>1962.4</v>
      </c>
      <c r="G168" s="15">
        <v>0</v>
      </c>
      <c r="H168" s="14">
        <f t="shared" si="82"/>
        <v>0</v>
      </c>
      <c r="I168" s="15">
        <v>110</v>
      </c>
      <c r="J168" s="14">
        <f t="shared" si="83"/>
        <v>1962.4</v>
      </c>
      <c r="K168" s="53">
        <v>0</v>
      </c>
      <c r="L168" s="14">
        <f t="shared" si="84"/>
        <v>0</v>
      </c>
      <c r="M168" s="53">
        <v>0</v>
      </c>
      <c r="N168" s="14">
        <f t="shared" si="85"/>
        <v>0</v>
      </c>
      <c r="O168" s="53">
        <v>0</v>
      </c>
      <c r="P168" s="14">
        <f t="shared" si="86"/>
        <v>0</v>
      </c>
      <c r="Q168" s="23"/>
      <c r="R168" s="14">
        <f t="shared" si="87"/>
        <v>0</v>
      </c>
      <c r="S168" s="88">
        <f t="shared" si="88"/>
        <v>1</v>
      </c>
      <c r="T168" s="23">
        <f t="shared" si="89"/>
        <v>0</v>
      </c>
      <c r="U168" s="14">
        <f t="shared" si="90"/>
        <v>0</v>
      </c>
      <c r="V168" s="88">
        <f t="shared" si="0"/>
        <v>0</v>
      </c>
    </row>
    <row r="169" spans="1:22" ht="11.25" customHeight="1" x14ac:dyDescent="0.2">
      <c r="A169" s="34" t="s">
        <v>344</v>
      </c>
      <c r="B169" s="13" t="s">
        <v>345</v>
      </c>
      <c r="C169" s="35" t="s">
        <v>75</v>
      </c>
      <c r="D169" s="36">
        <v>8</v>
      </c>
      <c r="E169" s="36">
        <v>13.92</v>
      </c>
      <c r="F169" s="20">
        <f t="shared" si="81"/>
        <v>111.36</v>
      </c>
      <c r="G169" s="15">
        <v>0</v>
      </c>
      <c r="H169" s="14">
        <f t="shared" si="82"/>
        <v>0</v>
      </c>
      <c r="I169" s="15">
        <v>8</v>
      </c>
      <c r="J169" s="14">
        <f t="shared" si="83"/>
        <v>111.36</v>
      </c>
      <c r="K169" s="53">
        <v>0</v>
      </c>
      <c r="L169" s="14">
        <f t="shared" si="84"/>
        <v>0</v>
      </c>
      <c r="M169" s="53">
        <v>0</v>
      </c>
      <c r="N169" s="14">
        <f t="shared" si="85"/>
        <v>0</v>
      </c>
      <c r="O169" s="53">
        <v>0</v>
      </c>
      <c r="P169" s="14">
        <f t="shared" si="86"/>
        <v>0</v>
      </c>
      <c r="Q169" s="23"/>
      <c r="R169" s="14">
        <f t="shared" si="87"/>
        <v>0</v>
      </c>
      <c r="S169" s="88">
        <f t="shared" si="88"/>
        <v>1</v>
      </c>
      <c r="T169" s="23">
        <f t="shared" si="89"/>
        <v>0</v>
      </c>
      <c r="U169" s="14">
        <f t="shared" si="90"/>
        <v>0</v>
      </c>
      <c r="V169" s="88">
        <f t="shared" si="0"/>
        <v>0</v>
      </c>
    </row>
    <row r="170" spans="1:22" ht="11.25" customHeight="1" x14ac:dyDescent="0.2">
      <c r="A170" s="34" t="s">
        <v>346</v>
      </c>
      <c r="B170" s="13" t="s">
        <v>347</v>
      </c>
      <c r="C170" s="35" t="s">
        <v>75</v>
      </c>
      <c r="D170" s="36">
        <v>8</v>
      </c>
      <c r="E170" s="36">
        <v>6.61</v>
      </c>
      <c r="F170" s="20">
        <f t="shared" si="81"/>
        <v>52.88</v>
      </c>
      <c r="G170" s="15">
        <v>0</v>
      </c>
      <c r="H170" s="14">
        <f t="shared" si="82"/>
        <v>0</v>
      </c>
      <c r="I170" s="15">
        <v>8</v>
      </c>
      <c r="J170" s="14">
        <f t="shared" si="83"/>
        <v>52.88</v>
      </c>
      <c r="K170" s="53">
        <v>0</v>
      </c>
      <c r="L170" s="14">
        <f t="shared" si="84"/>
        <v>0</v>
      </c>
      <c r="M170" s="53">
        <v>0</v>
      </c>
      <c r="N170" s="14">
        <f t="shared" si="85"/>
        <v>0</v>
      </c>
      <c r="O170" s="53">
        <v>0</v>
      </c>
      <c r="P170" s="14">
        <f t="shared" si="86"/>
        <v>0</v>
      </c>
      <c r="Q170" s="23"/>
      <c r="R170" s="14">
        <f t="shared" si="87"/>
        <v>0</v>
      </c>
      <c r="S170" s="88">
        <f t="shared" si="88"/>
        <v>1</v>
      </c>
      <c r="T170" s="23">
        <f t="shared" si="89"/>
        <v>0</v>
      </c>
      <c r="U170" s="14">
        <f t="shared" si="90"/>
        <v>0</v>
      </c>
      <c r="V170" s="88">
        <f t="shared" si="0"/>
        <v>0</v>
      </c>
    </row>
    <row r="171" spans="1:22" ht="33.75" customHeight="1" x14ac:dyDescent="0.2">
      <c r="A171" s="34" t="s">
        <v>348</v>
      </c>
      <c r="B171" s="13" t="s">
        <v>349</v>
      </c>
      <c r="C171" s="35" t="s">
        <v>24</v>
      </c>
      <c r="D171" s="36">
        <v>8</v>
      </c>
      <c r="E171" s="36">
        <v>24.64</v>
      </c>
      <c r="F171" s="20">
        <f t="shared" si="81"/>
        <v>197.12</v>
      </c>
      <c r="G171" s="15">
        <v>0</v>
      </c>
      <c r="H171" s="14">
        <f t="shared" si="82"/>
        <v>0</v>
      </c>
      <c r="I171" s="15">
        <v>8</v>
      </c>
      <c r="J171" s="14">
        <f t="shared" si="83"/>
        <v>197.12</v>
      </c>
      <c r="K171" s="53">
        <v>0</v>
      </c>
      <c r="L171" s="14">
        <f t="shared" si="84"/>
        <v>0</v>
      </c>
      <c r="M171" s="53">
        <v>0</v>
      </c>
      <c r="N171" s="14">
        <f t="shared" si="85"/>
        <v>0</v>
      </c>
      <c r="O171" s="53">
        <v>0</v>
      </c>
      <c r="P171" s="14">
        <f t="shared" si="86"/>
        <v>0</v>
      </c>
      <c r="Q171" s="23"/>
      <c r="R171" s="14">
        <f t="shared" si="87"/>
        <v>0</v>
      </c>
      <c r="S171" s="88">
        <f t="shared" si="88"/>
        <v>1</v>
      </c>
      <c r="T171" s="23">
        <f t="shared" si="89"/>
        <v>0</v>
      </c>
      <c r="U171" s="14">
        <f t="shared" si="90"/>
        <v>0</v>
      </c>
      <c r="V171" s="88">
        <f t="shared" si="0"/>
        <v>0</v>
      </c>
    </row>
    <row r="172" spans="1:22" ht="33.75" customHeight="1" x14ac:dyDescent="0.2">
      <c r="A172" s="34" t="s">
        <v>350</v>
      </c>
      <c r="B172" s="13" t="s">
        <v>351</v>
      </c>
      <c r="C172" s="35" t="s">
        <v>24</v>
      </c>
      <c r="D172" s="36">
        <v>19</v>
      </c>
      <c r="E172" s="36">
        <v>13.22</v>
      </c>
      <c r="F172" s="20">
        <f t="shared" si="81"/>
        <v>251.18</v>
      </c>
      <c r="G172" s="15">
        <v>0</v>
      </c>
      <c r="H172" s="14">
        <f t="shared" si="82"/>
        <v>0</v>
      </c>
      <c r="I172" s="15">
        <v>19</v>
      </c>
      <c r="J172" s="14">
        <f t="shared" si="83"/>
        <v>251.18</v>
      </c>
      <c r="K172" s="53">
        <v>0</v>
      </c>
      <c r="L172" s="14">
        <f t="shared" si="84"/>
        <v>0</v>
      </c>
      <c r="M172" s="53">
        <v>0</v>
      </c>
      <c r="N172" s="14">
        <f t="shared" si="85"/>
        <v>0</v>
      </c>
      <c r="O172" s="53">
        <v>0</v>
      </c>
      <c r="P172" s="14">
        <f t="shared" si="86"/>
        <v>0</v>
      </c>
      <c r="Q172" s="23"/>
      <c r="R172" s="14">
        <f t="shared" si="87"/>
        <v>0</v>
      </c>
      <c r="S172" s="88">
        <f t="shared" si="88"/>
        <v>1</v>
      </c>
      <c r="T172" s="23">
        <f t="shared" si="89"/>
        <v>0</v>
      </c>
      <c r="U172" s="14">
        <f t="shared" si="90"/>
        <v>0</v>
      </c>
      <c r="V172" s="88">
        <f t="shared" si="0"/>
        <v>0</v>
      </c>
    </row>
    <row r="173" spans="1:22" ht="33.75" customHeight="1" x14ac:dyDescent="0.2">
      <c r="A173" s="34" t="s">
        <v>352</v>
      </c>
      <c r="B173" s="13" t="s">
        <v>353</v>
      </c>
      <c r="C173" s="35" t="s">
        <v>24</v>
      </c>
      <c r="D173" s="36">
        <v>10</v>
      </c>
      <c r="E173" s="36">
        <v>9.14</v>
      </c>
      <c r="F173" s="20">
        <f t="shared" si="81"/>
        <v>91.4</v>
      </c>
      <c r="G173" s="15">
        <v>0</v>
      </c>
      <c r="H173" s="14">
        <f t="shared" si="82"/>
        <v>0</v>
      </c>
      <c r="I173" s="15">
        <v>10</v>
      </c>
      <c r="J173" s="14">
        <f t="shared" si="83"/>
        <v>91.4</v>
      </c>
      <c r="K173" s="53">
        <v>0</v>
      </c>
      <c r="L173" s="14">
        <f t="shared" si="84"/>
        <v>0</v>
      </c>
      <c r="M173" s="53">
        <v>0</v>
      </c>
      <c r="N173" s="14">
        <f t="shared" si="85"/>
        <v>0</v>
      </c>
      <c r="O173" s="53">
        <v>0</v>
      </c>
      <c r="P173" s="14">
        <f t="shared" si="86"/>
        <v>0</v>
      </c>
      <c r="Q173" s="23"/>
      <c r="R173" s="14">
        <f t="shared" si="87"/>
        <v>0</v>
      </c>
      <c r="S173" s="88">
        <f t="shared" si="88"/>
        <v>1</v>
      </c>
      <c r="T173" s="23">
        <f t="shared" si="89"/>
        <v>0</v>
      </c>
      <c r="U173" s="14">
        <f t="shared" si="90"/>
        <v>0</v>
      </c>
      <c r="V173" s="88">
        <f t="shared" si="0"/>
        <v>0</v>
      </c>
    </row>
    <row r="174" spans="1:22" ht="33.75" customHeight="1" x14ac:dyDescent="0.2">
      <c r="A174" s="34" t="s">
        <v>354</v>
      </c>
      <c r="B174" s="13" t="s">
        <v>355</v>
      </c>
      <c r="C174" s="35" t="s">
        <v>24</v>
      </c>
      <c r="D174" s="36">
        <v>80</v>
      </c>
      <c r="E174" s="36">
        <v>9.1199999999999992</v>
      </c>
      <c r="F174" s="20">
        <f t="shared" si="81"/>
        <v>729.59999999999991</v>
      </c>
      <c r="G174" s="15">
        <v>0</v>
      </c>
      <c r="H174" s="14">
        <f t="shared" si="82"/>
        <v>0</v>
      </c>
      <c r="I174" s="15">
        <v>40</v>
      </c>
      <c r="J174" s="14">
        <f t="shared" si="83"/>
        <v>364.79999999999995</v>
      </c>
      <c r="K174" s="53">
        <v>0</v>
      </c>
      <c r="L174" s="14">
        <f t="shared" si="84"/>
        <v>0</v>
      </c>
      <c r="M174" s="53">
        <v>0</v>
      </c>
      <c r="N174" s="14">
        <f t="shared" si="85"/>
        <v>0</v>
      </c>
      <c r="O174" s="53">
        <v>0</v>
      </c>
      <c r="P174" s="14">
        <f t="shared" si="86"/>
        <v>0</v>
      </c>
      <c r="Q174" s="23"/>
      <c r="R174" s="14">
        <f t="shared" si="87"/>
        <v>0</v>
      </c>
      <c r="S174" s="88">
        <f t="shared" si="88"/>
        <v>0.5</v>
      </c>
      <c r="T174" s="23">
        <f t="shared" si="89"/>
        <v>40</v>
      </c>
      <c r="U174" s="14">
        <f t="shared" si="90"/>
        <v>364.79999999999995</v>
      </c>
      <c r="V174" s="88">
        <f t="shared" si="0"/>
        <v>0.5</v>
      </c>
    </row>
    <row r="175" spans="1:22" ht="11.25" customHeight="1" x14ac:dyDescent="0.2">
      <c r="A175" s="34" t="s">
        <v>356</v>
      </c>
      <c r="B175" s="13" t="s">
        <v>357</v>
      </c>
      <c r="C175" s="35" t="s">
        <v>24</v>
      </c>
      <c r="D175" s="36">
        <v>50</v>
      </c>
      <c r="E175" s="36">
        <v>47.98</v>
      </c>
      <c r="F175" s="20">
        <f t="shared" si="81"/>
        <v>2399</v>
      </c>
      <c r="G175" s="15">
        <v>0</v>
      </c>
      <c r="H175" s="14">
        <f t="shared" si="82"/>
        <v>0</v>
      </c>
      <c r="I175" s="15">
        <v>25</v>
      </c>
      <c r="J175" s="14">
        <f t="shared" si="83"/>
        <v>1199.5</v>
      </c>
      <c r="K175" s="53">
        <v>0</v>
      </c>
      <c r="L175" s="14">
        <f t="shared" si="84"/>
        <v>0</v>
      </c>
      <c r="M175" s="53">
        <v>25</v>
      </c>
      <c r="N175" s="14">
        <f t="shared" si="85"/>
        <v>1199.5</v>
      </c>
      <c r="O175" s="53">
        <v>0</v>
      </c>
      <c r="P175" s="14">
        <f t="shared" si="86"/>
        <v>0</v>
      </c>
      <c r="Q175" s="23"/>
      <c r="R175" s="14">
        <f t="shared" si="87"/>
        <v>0</v>
      </c>
      <c r="S175" s="88">
        <f t="shared" si="88"/>
        <v>1</v>
      </c>
      <c r="T175" s="23">
        <f t="shared" si="89"/>
        <v>0</v>
      </c>
      <c r="U175" s="14">
        <f t="shared" si="90"/>
        <v>0</v>
      </c>
      <c r="V175" s="88">
        <f t="shared" si="0"/>
        <v>0</v>
      </c>
    </row>
    <row r="176" spans="1:22" ht="33.75" customHeight="1" x14ac:dyDescent="0.2">
      <c r="A176" s="34" t="s">
        <v>358</v>
      </c>
      <c r="B176" s="13" t="s">
        <v>359</v>
      </c>
      <c r="C176" s="35" t="s">
        <v>24</v>
      </c>
      <c r="D176" s="36">
        <v>30</v>
      </c>
      <c r="E176" s="36">
        <v>7.65</v>
      </c>
      <c r="F176" s="20">
        <f t="shared" si="81"/>
        <v>229.5</v>
      </c>
      <c r="G176" s="15">
        <v>0</v>
      </c>
      <c r="H176" s="14">
        <f t="shared" si="82"/>
        <v>0</v>
      </c>
      <c r="I176" s="15">
        <v>30</v>
      </c>
      <c r="J176" s="14">
        <f t="shared" si="83"/>
        <v>229.5</v>
      </c>
      <c r="K176" s="53">
        <v>0</v>
      </c>
      <c r="L176" s="14">
        <f t="shared" si="84"/>
        <v>0</v>
      </c>
      <c r="M176" s="53">
        <v>0</v>
      </c>
      <c r="N176" s="14">
        <f t="shared" si="85"/>
        <v>0</v>
      </c>
      <c r="O176" s="53">
        <v>0</v>
      </c>
      <c r="P176" s="14">
        <f t="shared" si="86"/>
        <v>0</v>
      </c>
      <c r="Q176" s="23"/>
      <c r="R176" s="14">
        <f t="shared" si="87"/>
        <v>0</v>
      </c>
      <c r="S176" s="88">
        <f t="shared" si="88"/>
        <v>1</v>
      </c>
      <c r="T176" s="23">
        <f t="shared" si="89"/>
        <v>0</v>
      </c>
      <c r="U176" s="14">
        <f t="shared" si="90"/>
        <v>0</v>
      </c>
      <c r="V176" s="88">
        <f t="shared" si="0"/>
        <v>0</v>
      </c>
    </row>
    <row r="177" spans="1:22" ht="33.75" customHeight="1" x14ac:dyDescent="0.2">
      <c r="A177" s="34" t="s">
        <v>360</v>
      </c>
      <c r="B177" s="13" t="s">
        <v>361</v>
      </c>
      <c r="C177" s="35" t="s">
        <v>24</v>
      </c>
      <c r="D177" s="36">
        <v>38</v>
      </c>
      <c r="E177" s="36">
        <v>43.19</v>
      </c>
      <c r="F177" s="20">
        <f t="shared" si="81"/>
        <v>1641.2199999999998</v>
      </c>
      <c r="G177" s="15">
        <v>0</v>
      </c>
      <c r="H177" s="14">
        <f t="shared" si="82"/>
        <v>0</v>
      </c>
      <c r="I177" s="15">
        <v>19</v>
      </c>
      <c r="J177" s="14">
        <f t="shared" si="83"/>
        <v>820.6099999999999</v>
      </c>
      <c r="K177" s="53">
        <v>0</v>
      </c>
      <c r="L177" s="14">
        <f t="shared" si="84"/>
        <v>0</v>
      </c>
      <c r="M177" s="53">
        <v>19</v>
      </c>
      <c r="N177" s="14">
        <f t="shared" si="85"/>
        <v>820.6099999999999</v>
      </c>
      <c r="O177" s="53">
        <v>0</v>
      </c>
      <c r="P177" s="14">
        <f t="shared" si="86"/>
        <v>0</v>
      </c>
      <c r="Q177" s="23"/>
      <c r="R177" s="14">
        <f t="shared" si="87"/>
        <v>0</v>
      </c>
      <c r="S177" s="88">
        <f t="shared" si="88"/>
        <v>1</v>
      </c>
      <c r="T177" s="23">
        <f t="shared" si="89"/>
        <v>0</v>
      </c>
      <c r="U177" s="14">
        <f t="shared" si="90"/>
        <v>0</v>
      </c>
      <c r="V177" s="88">
        <f t="shared" si="0"/>
        <v>0</v>
      </c>
    </row>
    <row r="178" spans="1:22" ht="22.5" customHeight="1" x14ac:dyDescent="0.2">
      <c r="A178" s="34" t="s">
        <v>362</v>
      </c>
      <c r="B178" s="13" t="s">
        <v>363</v>
      </c>
      <c r="C178" s="35" t="s">
        <v>75</v>
      </c>
      <c r="D178" s="36">
        <v>20</v>
      </c>
      <c r="E178" s="36">
        <v>26.42</v>
      </c>
      <c r="F178" s="20">
        <f t="shared" si="81"/>
        <v>528.40000000000009</v>
      </c>
      <c r="G178" s="15">
        <v>0</v>
      </c>
      <c r="H178" s="14">
        <f t="shared" si="82"/>
        <v>0</v>
      </c>
      <c r="I178" s="15">
        <v>20</v>
      </c>
      <c r="J178" s="14">
        <f t="shared" si="83"/>
        <v>528.40000000000009</v>
      </c>
      <c r="K178" s="53">
        <v>0</v>
      </c>
      <c r="L178" s="14">
        <f t="shared" si="84"/>
        <v>0</v>
      </c>
      <c r="M178" s="53">
        <v>0</v>
      </c>
      <c r="N178" s="14">
        <f t="shared" si="85"/>
        <v>0</v>
      </c>
      <c r="O178" s="53">
        <v>0</v>
      </c>
      <c r="P178" s="14">
        <f t="shared" si="86"/>
        <v>0</v>
      </c>
      <c r="Q178" s="23"/>
      <c r="R178" s="14">
        <f t="shared" si="87"/>
        <v>0</v>
      </c>
      <c r="S178" s="88">
        <f t="shared" si="88"/>
        <v>1</v>
      </c>
      <c r="T178" s="23">
        <f t="shared" si="89"/>
        <v>0</v>
      </c>
      <c r="U178" s="14">
        <f t="shared" si="90"/>
        <v>0</v>
      </c>
      <c r="V178" s="88">
        <f t="shared" si="0"/>
        <v>0</v>
      </c>
    </row>
    <row r="179" spans="1:22" ht="33.75" customHeight="1" x14ac:dyDescent="0.2">
      <c r="A179" s="34" t="s">
        <v>364</v>
      </c>
      <c r="B179" s="13" t="s">
        <v>365</v>
      </c>
      <c r="C179" s="35" t="s">
        <v>91</v>
      </c>
      <c r="D179" s="36">
        <v>75</v>
      </c>
      <c r="E179" s="36">
        <v>24.29</v>
      </c>
      <c r="F179" s="20">
        <f t="shared" si="81"/>
        <v>1821.75</v>
      </c>
      <c r="G179" s="15">
        <v>0</v>
      </c>
      <c r="H179" s="14">
        <f t="shared" si="82"/>
        <v>0</v>
      </c>
      <c r="I179" s="15">
        <v>75</v>
      </c>
      <c r="J179" s="14">
        <f t="shared" si="83"/>
        <v>1821.75</v>
      </c>
      <c r="K179" s="53">
        <v>0</v>
      </c>
      <c r="L179" s="14">
        <f t="shared" si="84"/>
        <v>0</v>
      </c>
      <c r="M179" s="53">
        <v>0</v>
      </c>
      <c r="N179" s="14">
        <f t="shared" si="85"/>
        <v>0</v>
      </c>
      <c r="O179" s="53">
        <v>0</v>
      </c>
      <c r="P179" s="14">
        <f t="shared" si="86"/>
        <v>0</v>
      </c>
      <c r="Q179" s="23"/>
      <c r="R179" s="14">
        <f t="shared" si="87"/>
        <v>0</v>
      </c>
      <c r="S179" s="88">
        <f t="shared" si="88"/>
        <v>1</v>
      </c>
      <c r="T179" s="23">
        <f t="shared" si="89"/>
        <v>0</v>
      </c>
      <c r="U179" s="14">
        <f t="shared" si="90"/>
        <v>0</v>
      </c>
      <c r="V179" s="88">
        <f t="shared" si="0"/>
        <v>0</v>
      </c>
    </row>
    <row r="180" spans="1:22" ht="33.75" customHeight="1" x14ac:dyDescent="0.2">
      <c r="A180" s="34" t="s">
        <v>366</v>
      </c>
      <c r="B180" s="13" t="s">
        <v>367</v>
      </c>
      <c r="C180" s="35" t="s">
        <v>24</v>
      </c>
      <c r="D180" s="36">
        <v>20</v>
      </c>
      <c r="E180" s="36">
        <v>18.29</v>
      </c>
      <c r="F180" s="20">
        <f t="shared" si="81"/>
        <v>365.79999999999995</v>
      </c>
      <c r="G180" s="15">
        <v>0</v>
      </c>
      <c r="H180" s="14">
        <f t="shared" si="82"/>
        <v>0</v>
      </c>
      <c r="I180" s="15">
        <v>20</v>
      </c>
      <c r="J180" s="14">
        <f t="shared" si="83"/>
        <v>365.79999999999995</v>
      </c>
      <c r="K180" s="53">
        <v>0</v>
      </c>
      <c r="L180" s="14">
        <f t="shared" si="84"/>
        <v>0</v>
      </c>
      <c r="M180" s="53">
        <v>0</v>
      </c>
      <c r="N180" s="14">
        <f t="shared" si="85"/>
        <v>0</v>
      </c>
      <c r="O180" s="53">
        <v>0</v>
      </c>
      <c r="P180" s="14">
        <f t="shared" si="86"/>
        <v>0</v>
      </c>
      <c r="Q180" s="23"/>
      <c r="R180" s="14">
        <f t="shared" si="87"/>
        <v>0</v>
      </c>
      <c r="S180" s="88">
        <f t="shared" si="88"/>
        <v>1</v>
      </c>
      <c r="T180" s="23">
        <f t="shared" si="89"/>
        <v>0</v>
      </c>
      <c r="U180" s="14">
        <f t="shared" si="90"/>
        <v>0</v>
      </c>
      <c r="V180" s="88">
        <f t="shared" si="0"/>
        <v>0</v>
      </c>
    </row>
    <row r="181" spans="1:22" ht="33.75" customHeight="1" x14ac:dyDescent="0.2">
      <c r="A181" s="34" t="s">
        <v>368</v>
      </c>
      <c r="B181" s="13" t="s">
        <v>369</v>
      </c>
      <c r="C181" s="35" t="s">
        <v>24</v>
      </c>
      <c r="D181" s="36">
        <v>20</v>
      </c>
      <c r="E181" s="36">
        <v>23.68</v>
      </c>
      <c r="F181" s="20">
        <f t="shared" si="81"/>
        <v>473.6</v>
      </c>
      <c r="G181" s="15">
        <v>0</v>
      </c>
      <c r="H181" s="14">
        <f t="shared" si="82"/>
        <v>0</v>
      </c>
      <c r="I181" s="15">
        <v>20</v>
      </c>
      <c r="J181" s="14">
        <f t="shared" si="83"/>
        <v>473.6</v>
      </c>
      <c r="K181" s="53">
        <v>0</v>
      </c>
      <c r="L181" s="14">
        <f t="shared" si="84"/>
        <v>0</v>
      </c>
      <c r="M181" s="53">
        <v>0</v>
      </c>
      <c r="N181" s="14">
        <f t="shared" si="85"/>
        <v>0</v>
      </c>
      <c r="O181" s="53">
        <v>0</v>
      </c>
      <c r="P181" s="14">
        <f t="shared" si="86"/>
        <v>0</v>
      </c>
      <c r="Q181" s="23"/>
      <c r="R181" s="14">
        <f t="shared" si="87"/>
        <v>0</v>
      </c>
      <c r="S181" s="88">
        <f t="shared" si="88"/>
        <v>1</v>
      </c>
      <c r="T181" s="23">
        <f t="shared" si="89"/>
        <v>0</v>
      </c>
      <c r="U181" s="14">
        <f t="shared" si="90"/>
        <v>0</v>
      </c>
      <c r="V181" s="88">
        <f t="shared" si="0"/>
        <v>0</v>
      </c>
    </row>
    <row r="182" spans="1:22" ht="22.5" customHeight="1" x14ac:dyDescent="0.2">
      <c r="A182" s="34" t="s">
        <v>370</v>
      </c>
      <c r="B182" s="13" t="s">
        <v>371</v>
      </c>
      <c r="C182" s="35" t="s">
        <v>75</v>
      </c>
      <c r="D182" s="36">
        <v>5</v>
      </c>
      <c r="E182" s="36">
        <v>40.119999999999997</v>
      </c>
      <c r="F182" s="20">
        <f t="shared" si="81"/>
        <v>200.6</v>
      </c>
      <c r="G182" s="15">
        <v>0</v>
      </c>
      <c r="H182" s="14">
        <f t="shared" si="82"/>
        <v>0</v>
      </c>
      <c r="I182" s="15">
        <v>5</v>
      </c>
      <c r="J182" s="14">
        <f t="shared" si="83"/>
        <v>200.6</v>
      </c>
      <c r="K182" s="53">
        <v>0</v>
      </c>
      <c r="L182" s="14">
        <f t="shared" si="84"/>
        <v>0</v>
      </c>
      <c r="M182" s="53">
        <v>0</v>
      </c>
      <c r="N182" s="14">
        <f t="shared" si="85"/>
        <v>0</v>
      </c>
      <c r="O182" s="53">
        <v>0</v>
      </c>
      <c r="P182" s="14">
        <f t="shared" si="86"/>
        <v>0</v>
      </c>
      <c r="Q182" s="23"/>
      <c r="R182" s="14">
        <f t="shared" si="87"/>
        <v>0</v>
      </c>
      <c r="S182" s="88">
        <f t="shared" si="88"/>
        <v>1</v>
      </c>
      <c r="T182" s="23">
        <f t="shared" si="89"/>
        <v>0</v>
      </c>
      <c r="U182" s="14">
        <f t="shared" si="90"/>
        <v>0</v>
      </c>
      <c r="V182" s="88">
        <f t="shared" si="0"/>
        <v>0</v>
      </c>
    </row>
    <row r="183" spans="1:22" ht="11.25" customHeight="1" x14ac:dyDescent="0.2">
      <c r="A183" s="34" t="s">
        <v>372</v>
      </c>
      <c r="B183" s="13" t="s">
        <v>373</v>
      </c>
      <c r="C183" s="35" t="s">
        <v>75</v>
      </c>
      <c r="D183" s="36">
        <v>5</v>
      </c>
      <c r="E183" s="36">
        <v>672.25</v>
      </c>
      <c r="F183" s="20">
        <f t="shared" si="81"/>
        <v>3361.25</v>
      </c>
      <c r="G183" s="15">
        <v>0</v>
      </c>
      <c r="H183" s="14">
        <f t="shared" si="82"/>
        <v>0</v>
      </c>
      <c r="I183" s="15">
        <v>0</v>
      </c>
      <c r="J183" s="14">
        <f t="shared" si="83"/>
        <v>0</v>
      </c>
      <c r="K183" s="53">
        <v>0</v>
      </c>
      <c r="L183" s="14">
        <f t="shared" si="84"/>
        <v>0</v>
      </c>
      <c r="M183" s="53">
        <v>0</v>
      </c>
      <c r="N183" s="14">
        <f t="shared" si="85"/>
        <v>0</v>
      </c>
      <c r="O183" s="53">
        <v>0</v>
      </c>
      <c r="P183" s="14">
        <f t="shared" si="86"/>
        <v>0</v>
      </c>
      <c r="Q183" s="23"/>
      <c r="R183" s="14">
        <f t="shared" si="87"/>
        <v>0</v>
      </c>
      <c r="S183" s="88">
        <f t="shared" si="88"/>
        <v>0</v>
      </c>
      <c r="T183" s="23">
        <f t="shared" si="89"/>
        <v>5</v>
      </c>
      <c r="U183" s="14">
        <f t="shared" si="90"/>
        <v>3361.25</v>
      </c>
      <c r="V183" s="88">
        <f t="shared" si="0"/>
        <v>1</v>
      </c>
    </row>
    <row r="184" spans="1:22" ht="33.75" customHeight="1" x14ac:dyDescent="0.2">
      <c r="A184" s="34" t="s">
        <v>374</v>
      </c>
      <c r="B184" s="13" t="s">
        <v>375</v>
      </c>
      <c r="C184" s="35" t="s">
        <v>24</v>
      </c>
      <c r="D184" s="36">
        <v>10</v>
      </c>
      <c r="E184" s="36">
        <v>42.32</v>
      </c>
      <c r="F184" s="20">
        <f t="shared" si="81"/>
        <v>423.2</v>
      </c>
      <c r="G184" s="15">
        <v>0</v>
      </c>
      <c r="H184" s="14">
        <f t="shared" si="82"/>
        <v>0</v>
      </c>
      <c r="I184" s="15">
        <v>10</v>
      </c>
      <c r="J184" s="14">
        <f t="shared" si="83"/>
        <v>423.2</v>
      </c>
      <c r="K184" s="53">
        <v>0</v>
      </c>
      <c r="L184" s="14">
        <f t="shared" si="84"/>
        <v>0</v>
      </c>
      <c r="M184" s="53">
        <v>0</v>
      </c>
      <c r="N184" s="14">
        <f t="shared" si="85"/>
        <v>0</v>
      </c>
      <c r="O184" s="53">
        <v>0</v>
      </c>
      <c r="P184" s="14">
        <f t="shared" si="86"/>
        <v>0</v>
      </c>
      <c r="Q184" s="23"/>
      <c r="R184" s="14">
        <f t="shared" si="87"/>
        <v>0</v>
      </c>
      <c r="S184" s="88">
        <f t="shared" si="88"/>
        <v>1</v>
      </c>
      <c r="T184" s="23">
        <f t="shared" si="89"/>
        <v>0</v>
      </c>
      <c r="U184" s="14">
        <f t="shared" si="90"/>
        <v>0</v>
      </c>
      <c r="V184" s="88">
        <f t="shared" si="0"/>
        <v>0</v>
      </c>
    </row>
    <row r="185" spans="1:22" ht="22.5" customHeight="1" x14ac:dyDescent="0.2">
      <c r="A185" s="34" t="s">
        <v>376</v>
      </c>
      <c r="B185" s="13" t="s">
        <v>377</v>
      </c>
      <c r="C185" s="35" t="s">
        <v>75</v>
      </c>
      <c r="D185" s="36">
        <v>15</v>
      </c>
      <c r="E185" s="36">
        <v>21.33</v>
      </c>
      <c r="F185" s="20">
        <f t="shared" si="81"/>
        <v>319.95</v>
      </c>
      <c r="G185" s="15">
        <v>0</v>
      </c>
      <c r="H185" s="14">
        <f t="shared" si="82"/>
        <v>0</v>
      </c>
      <c r="I185" s="15">
        <v>15</v>
      </c>
      <c r="J185" s="14">
        <f t="shared" si="83"/>
        <v>319.95</v>
      </c>
      <c r="K185" s="53">
        <v>0</v>
      </c>
      <c r="L185" s="14">
        <f t="shared" si="84"/>
        <v>0</v>
      </c>
      <c r="M185" s="53">
        <v>0</v>
      </c>
      <c r="N185" s="14">
        <f t="shared" si="85"/>
        <v>0</v>
      </c>
      <c r="O185" s="53">
        <v>0</v>
      </c>
      <c r="P185" s="14">
        <f t="shared" si="86"/>
        <v>0</v>
      </c>
      <c r="Q185" s="23"/>
      <c r="R185" s="14">
        <f t="shared" si="87"/>
        <v>0</v>
      </c>
      <c r="S185" s="88">
        <f t="shared" si="88"/>
        <v>1</v>
      </c>
      <c r="T185" s="23">
        <f t="shared" si="89"/>
        <v>0</v>
      </c>
      <c r="U185" s="14">
        <f t="shared" si="90"/>
        <v>0</v>
      </c>
      <c r="V185" s="88">
        <f t="shared" si="0"/>
        <v>0</v>
      </c>
    </row>
    <row r="186" spans="1:22" ht="11.25" customHeight="1" x14ac:dyDescent="0.2">
      <c r="A186" s="34" t="s">
        <v>378</v>
      </c>
      <c r="B186" s="13" t="s">
        <v>379</v>
      </c>
      <c r="C186" s="35" t="s">
        <v>24</v>
      </c>
      <c r="D186" s="36">
        <v>1</v>
      </c>
      <c r="E186" s="36">
        <v>1019.39</v>
      </c>
      <c r="F186" s="20">
        <f t="shared" si="81"/>
        <v>1019.39</v>
      </c>
      <c r="G186" s="15">
        <v>0</v>
      </c>
      <c r="H186" s="14">
        <f t="shared" si="82"/>
        <v>0</v>
      </c>
      <c r="I186" s="15">
        <v>0</v>
      </c>
      <c r="J186" s="14">
        <f t="shared" si="83"/>
        <v>0</v>
      </c>
      <c r="K186" s="53">
        <v>0</v>
      </c>
      <c r="L186" s="14">
        <f t="shared" si="84"/>
        <v>0</v>
      </c>
      <c r="M186" s="53">
        <v>0</v>
      </c>
      <c r="N186" s="14">
        <f t="shared" si="85"/>
        <v>0</v>
      </c>
      <c r="O186" s="53">
        <v>0</v>
      </c>
      <c r="P186" s="14">
        <f t="shared" si="86"/>
        <v>0</v>
      </c>
      <c r="Q186" s="23"/>
      <c r="R186" s="14">
        <f t="shared" si="87"/>
        <v>0</v>
      </c>
      <c r="S186" s="88">
        <f t="shared" si="88"/>
        <v>0</v>
      </c>
      <c r="T186" s="23">
        <f t="shared" si="89"/>
        <v>1</v>
      </c>
      <c r="U186" s="14">
        <f t="shared" si="90"/>
        <v>1019.39</v>
      </c>
      <c r="V186" s="88">
        <f t="shared" si="0"/>
        <v>1</v>
      </c>
    </row>
    <row r="187" spans="1:22" ht="11.25" customHeight="1" x14ac:dyDescent="0.2">
      <c r="A187" s="41" t="s">
        <v>380</v>
      </c>
      <c r="B187" s="18" t="s">
        <v>381</v>
      </c>
      <c r="C187" s="42"/>
      <c r="D187" s="43"/>
      <c r="E187" s="43"/>
      <c r="F187" s="92">
        <f>SUM(F188:F196)</f>
        <v>5188.57</v>
      </c>
      <c r="G187" s="44"/>
      <c r="H187" s="19">
        <f>SUM(H188:H196)</f>
        <v>0</v>
      </c>
      <c r="I187" s="51"/>
      <c r="J187" s="19">
        <f>SUM(J188:J196)</f>
        <v>2981.77</v>
      </c>
      <c r="K187" s="51"/>
      <c r="L187" s="19">
        <f>SUM(L188:L196)</f>
        <v>0</v>
      </c>
      <c r="M187" s="51"/>
      <c r="N187" s="19">
        <f>SUM(N188:N196)</f>
        <v>860.04000000000008</v>
      </c>
      <c r="O187" s="51"/>
      <c r="P187" s="19">
        <f>SUM(P188:P196)</f>
        <v>0</v>
      </c>
      <c r="Q187" s="44"/>
      <c r="R187" s="51">
        <f>SUM(R188:R196)</f>
        <v>0</v>
      </c>
      <c r="S187" s="93">
        <f>(H187+J187+L187+N187+P187+R187)/F187</f>
        <v>0.740437153204062</v>
      </c>
      <c r="T187" s="96"/>
      <c r="U187" s="19">
        <f>SUM(U188:U196)</f>
        <v>1346.76</v>
      </c>
      <c r="V187" s="94">
        <f t="shared" si="0"/>
        <v>0.259562846795938</v>
      </c>
    </row>
    <row r="188" spans="1:22" ht="33.75" customHeight="1" x14ac:dyDescent="0.2">
      <c r="A188" s="34" t="s">
        <v>382</v>
      </c>
      <c r="B188" s="13" t="s">
        <v>383</v>
      </c>
      <c r="C188" s="35" t="s">
        <v>91</v>
      </c>
      <c r="D188" s="36">
        <v>40</v>
      </c>
      <c r="E188" s="36">
        <v>10.029999999999999</v>
      </c>
      <c r="F188" s="20">
        <f t="shared" ref="F188:F196" si="91">D188*E188</f>
        <v>401.2</v>
      </c>
      <c r="G188" s="15">
        <v>0</v>
      </c>
      <c r="H188" s="14">
        <f t="shared" ref="H188:H196" si="92">G188*E188</f>
        <v>0</v>
      </c>
      <c r="I188" s="15">
        <v>40</v>
      </c>
      <c r="J188" s="14">
        <f t="shared" ref="J188:J196" si="93">I188*E188</f>
        <v>401.2</v>
      </c>
      <c r="K188" s="53">
        <v>0</v>
      </c>
      <c r="L188" s="14">
        <f t="shared" ref="L188:L196" si="94">K188*$E188</f>
        <v>0</v>
      </c>
      <c r="M188" s="53">
        <v>0</v>
      </c>
      <c r="N188" s="14">
        <f t="shared" ref="N188:N196" si="95">M188*$E188</f>
        <v>0</v>
      </c>
      <c r="O188" s="53">
        <v>0</v>
      </c>
      <c r="P188" s="14">
        <f t="shared" ref="P188:P196" si="96">O188*$E188</f>
        <v>0</v>
      </c>
      <c r="Q188" s="23"/>
      <c r="R188" s="14">
        <f t="shared" ref="R188:R196" si="97">Q188*$E188</f>
        <v>0</v>
      </c>
      <c r="S188" s="88">
        <f t="shared" ref="S188:S196" si="98">(J188+H188+L188+N188+P188+R188)/F188</f>
        <v>1</v>
      </c>
      <c r="T188" s="23">
        <f t="shared" ref="T188:T196" si="99">D188-G188-I188-K188-M188-O188-Q188</f>
        <v>0</v>
      </c>
      <c r="U188" s="14">
        <f t="shared" ref="U188:U196" si="100">T188*E188</f>
        <v>0</v>
      </c>
      <c r="V188" s="88">
        <f t="shared" si="0"/>
        <v>0</v>
      </c>
    </row>
    <row r="189" spans="1:22" ht="33.75" customHeight="1" x14ac:dyDescent="0.2">
      <c r="A189" s="34" t="s">
        <v>384</v>
      </c>
      <c r="B189" s="13" t="s">
        <v>385</v>
      </c>
      <c r="C189" s="35" t="s">
        <v>24</v>
      </c>
      <c r="D189" s="36">
        <v>34</v>
      </c>
      <c r="E189" s="36">
        <v>7.67</v>
      </c>
      <c r="F189" s="20">
        <f t="shared" si="91"/>
        <v>260.77999999999997</v>
      </c>
      <c r="G189" s="15">
        <v>0</v>
      </c>
      <c r="H189" s="14">
        <f t="shared" si="92"/>
        <v>0</v>
      </c>
      <c r="I189" s="15">
        <v>20</v>
      </c>
      <c r="J189" s="14">
        <f t="shared" si="93"/>
        <v>153.4</v>
      </c>
      <c r="K189" s="53">
        <v>0</v>
      </c>
      <c r="L189" s="14">
        <f t="shared" si="94"/>
        <v>0</v>
      </c>
      <c r="M189" s="53">
        <v>14</v>
      </c>
      <c r="N189" s="14">
        <f t="shared" si="95"/>
        <v>107.38</v>
      </c>
      <c r="O189" s="53">
        <v>0</v>
      </c>
      <c r="P189" s="14">
        <f t="shared" si="96"/>
        <v>0</v>
      </c>
      <c r="Q189" s="23"/>
      <c r="R189" s="14">
        <f t="shared" si="97"/>
        <v>0</v>
      </c>
      <c r="S189" s="88">
        <f t="shared" si="98"/>
        <v>1</v>
      </c>
      <c r="T189" s="23">
        <f t="shared" si="99"/>
        <v>0</v>
      </c>
      <c r="U189" s="14">
        <f t="shared" si="100"/>
        <v>0</v>
      </c>
      <c r="V189" s="88">
        <f t="shared" si="0"/>
        <v>0</v>
      </c>
    </row>
    <row r="190" spans="1:22" ht="33.75" customHeight="1" x14ac:dyDescent="0.2">
      <c r="A190" s="34" t="s">
        <v>386</v>
      </c>
      <c r="B190" s="13" t="s">
        <v>387</v>
      </c>
      <c r="C190" s="35" t="s">
        <v>24</v>
      </c>
      <c r="D190" s="36">
        <v>36</v>
      </c>
      <c r="E190" s="36">
        <v>7.15</v>
      </c>
      <c r="F190" s="20">
        <f t="shared" si="91"/>
        <v>257.40000000000003</v>
      </c>
      <c r="G190" s="15">
        <v>0</v>
      </c>
      <c r="H190" s="14">
        <f t="shared" si="92"/>
        <v>0</v>
      </c>
      <c r="I190" s="15">
        <v>18</v>
      </c>
      <c r="J190" s="14">
        <f t="shared" si="93"/>
        <v>128.70000000000002</v>
      </c>
      <c r="K190" s="53">
        <v>0</v>
      </c>
      <c r="L190" s="14">
        <f t="shared" si="94"/>
        <v>0</v>
      </c>
      <c r="M190" s="53">
        <v>18</v>
      </c>
      <c r="N190" s="14">
        <f t="shared" si="95"/>
        <v>128.70000000000002</v>
      </c>
      <c r="O190" s="53">
        <v>0</v>
      </c>
      <c r="P190" s="14">
        <f t="shared" si="96"/>
        <v>0</v>
      </c>
      <c r="Q190" s="23"/>
      <c r="R190" s="14">
        <f t="shared" si="97"/>
        <v>0</v>
      </c>
      <c r="S190" s="88">
        <f t="shared" si="98"/>
        <v>1</v>
      </c>
      <c r="T190" s="23">
        <f t="shared" si="99"/>
        <v>0</v>
      </c>
      <c r="U190" s="14">
        <f t="shared" si="100"/>
        <v>0</v>
      </c>
      <c r="V190" s="88">
        <f t="shared" si="0"/>
        <v>0</v>
      </c>
    </row>
    <row r="191" spans="1:22" ht="33.75" customHeight="1" x14ac:dyDescent="0.2">
      <c r="A191" s="34" t="s">
        <v>388</v>
      </c>
      <c r="B191" s="13" t="s">
        <v>389</v>
      </c>
      <c r="C191" s="35" t="s">
        <v>24</v>
      </c>
      <c r="D191" s="36">
        <v>40</v>
      </c>
      <c r="E191" s="36">
        <v>10.23</v>
      </c>
      <c r="F191" s="20">
        <f t="shared" si="91"/>
        <v>409.20000000000005</v>
      </c>
      <c r="G191" s="15">
        <v>0</v>
      </c>
      <c r="H191" s="14">
        <f t="shared" si="92"/>
        <v>0</v>
      </c>
      <c r="I191" s="15">
        <v>40</v>
      </c>
      <c r="J191" s="14">
        <f t="shared" si="93"/>
        <v>409.20000000000005</v>
      </c>
      <c r="K191" s="53">
        <v>0</v>
      </c>
      <c r="L191" s="14">
        <f t="shared" si="94"/>
        <v>0</v>
      </c>
      <c r="M191" s="53">
        <v>0</v>
      </c>
      <c r="N191" s="14">
        <f t="shared" si="95"/>
        <v>0</v>
      </c>
      <c r="O191" s="53">
        <v>0</v>
      </c>
      <c r="P191" s="14">
        <f t="shared" si="96"/>
        <v>0</v>
      </c>
      <c r="Q191" s="23"/>
      <c r="R191" s="14">
        <f t="shared" si="97"/>
        <v>0</v>
      </c>
      <c r="S191" s="88">
        <f t="shared" si="98"/>
        <v>1</v>
      </c>
      <c r="T191" s="23">
        <f t="shared" si="99"/>
        <v>0</v>
      </c>
      <c r="U191" s="14">
        <f t="shared" si="100"/>
        <v>0</v>
      </c>
      <c r="V191" s="88">
        <f t="shared" si="0"/>
        <v>0</v>
      </c>
    </row>
    <row r="192" spans="1:22" ht="22.5" customHeight="1" x14ac:dyDescent="0.2">
      <c r="A192" s="34" t="s">
        <v>390</v>
      </c>
      <c r="B192" s="13" t="s">
        <v>363</v>
      </c>
      <c r="C192" s="35" t="s">
        <v>75</v>
      </c>
      <c r="D192" s="36">
        <v>40</v>
      </c>
      <c r="E192" s="36">
        <v>26.42</v>
      </c>
      <c r="F192" s="20">
        <f t="shared" si="91"/>
        <v>1056.8000000000002</v>
      </c>
      <c r="G192" s="15">
        <v>0</v>
      </c>
      <c r="H192" s="14">
        <f t="shared" si="92"/>
        <v>0</v>
      </c>
      <c r="I192" s="15">
        <v>24</v>
      </c>
      <c r="J192" s="14">
        <f t="shared" si="93"/>
        <v>634.08000000000004</v>
      </c>
      <c r="K192" s="53">
        <v>0</v>
      </c>
      <c r="L192" s="14">
        <f t="shared" si="94"/>
        <v>0</v>
      </c>
      <c r="M192" s="53">
        <v>16</v>
      </c>
      <c r="N192" s="14">
        <f t="shared" si="95"/>
        <v>422.72</v>
      </c>
      <c r="O192" s="53">
        <v>0</v>
      </c>
      <c r="P192" s="14">
        <f t="shared" si="96"/>
        <v>0</v>
      </c>
      <c r="Q192" s="23"/>
      <c r="R192" s="14">
        <f t="shared" si="97"/>
        <v>0</v>
      </c>
      <c r="S192" s="88">
        <f t="shared" si="98"/>
        <v>1</v>
      </c>
      <c r="T192" s="23">
        <f t="shared" si="99"/>
        <v>0</v>
      </c>
      <c r="U192" s="14">
        <f t="shared" si="100"/>
        <v>0</v>
      </c>
      <c r="V192" s="88">
        <f t="shared" si="0"/>
        <v>0</v>
      </c>
    </row>
    <row r="193" spans="1:22" ht="22.5" customHeight="1" x14ac:dyDescent="0.2">
      <c r="A193" s="34" t="s">
        <v>391</v>
      </c>
      <c r="B193" s="13" t="s">
        <v>392</v>
      </c>
      <c r="C193" s="35" t="s">
        <v>75</v>
      </c>
      <c r="D193" s="36">
        <v>100</v>
      </c>
      <c r="E193" s="36">
        <v>15.48</v>
      </c>
      <c r="F193" s="20">
        <f t="shared" si="91"/>
        <v>1548</v>
      </c>
      <c r="G193" s="15">
        <v>0</v>
      </c>
      <c r="H193" s="14">
        <f t="shared" si="92"/>
        <v>0</v>
      </c>
      <c r="I193" s="15">
        <v>0</v>
      </c>
      <c r="J193" s="14">
        <f t="shared" si="93"/>
        <v>0</v>
      </c>
      <c r="K193" s="53">
        <v>0</v>
      </c>
      <c r="L193" s="14">
        <f t="shared" si="94"/>
        <v>0</v>
      </c>
      <c r="M193" s="53">
        <v>13</v>
      </c>
      <c r="N193" s="14">
        <f t="shared" si="95"/>
        <v>201.24</v>
      </c>
      <c r="O193" s="53">
        <v>0</v>
      </c>
      <c r="P193" s="14">
        <f t="shared" si="96"/>
        <v>0</v>
      </c>
      <c r="Q193" s="23"/>
      <c r="R193" s="14">
        <f t="shared" si="97"/>
        <v>0</v>
      </c>
      <c r="S193" s="88">
        <f t="shared" si="98"/>
        <v>0.13</v>
      </c>
      <c r="T193" s="23">
        <f t="shared" si="99"/>
        <v>87</v>
      </c>
      <c r="U193" s="14">
        <f t="shared" si="100"/>
        <v>1346.76</v>
      </c>
      <c r="V193" s="88">
        <f t="shared" si="0"/>
        <v>0.87</v>
      </c>
    </row>
    <row r="194" spans="1:22" ht="11.25" customHeight="1" x14ac:dyDescent="0.2">
      <c r="A194" s="34" t="s">
        <v>393</v>
      </c>
      <c r="B194" s="13" t="s">
        <v>394</v>
      </c>
      <c r="C194" s="35" t="s">
        <v>24</v>
      </c>
      <c r="D194" s="36">
        <v>2</v>
      </c>
      <c r="E194" s="36">
        <v>31.35</v>
      </c>
      <c r="F194" s="20">
        <f t="shared" si="91"/>
        <v>62.7</v>
      </c>
      <c r="G194" s="15">
        <v>0</v>
      </c>
      <c r="H194" s="14">
        <f t="shared" si="92"/>
        <v>0</v>
      </c>
      <c r="I194" s="15">
        <v>2</v>
      </c>
      <c r="J194" s="14">
        <f t="shared" si="93"/>
        <v>62.7</v>
      </c>
      <c r="K194" s="53">
        <v>0</v>
      </c>
      <c r="L194" s="14">
        <f t="shared" si="94"/>
        <v>0</v>
      </c>
      <c r="M194" s="53">
        <v>0</v>
      </c>
      <c r="N194" s="14">
        <f t="shared" si="95"/>
        <v>0</v>
      </c>
      <c r="O194" s="53">
        <v>0</v>
      </c>
      <c r="P194" s="14">
        <f t="shared" si="96"/>
        <v>0</v>
      </c>
      <c r="Q194" s="23"/>
      <c r="R194" s="14">
        <f t="shared" si="97"/>
        <v>0</v>
      </c>
      <c r="S194" s="88">
        <f t="shared" si="98"/>
        <v>1</v>
      </c>
      <c r="T194" s="23">
        <f t="shared" si="99"/>
        <v>0</v>
      </c>
      <c r="U194" s="14">
        <f t="shared" si="100"/>
        <v>0</v>
      </c>
      <c r="V194" s="88">
        <f t="shared" si="0"/>
        <v>0</v>
      </c>
    </row>
    <row r="195" spans="1:22" ht="11.25" customHeight="1" x14ac:dyDescent="0.2">
      <c r="A195" s="34" t="s">
        <v>395</v>
      </c>
      <c r="B195" s="13" t="s">
        <v>396</v>
      </c>
      <c r="C195" s="35" t="s">
        <v>24</v>
      </c>
      <c r="D195" s="36">
        <v>11</v>
      </c>
      <c r="E195" s="36">
        <v>79.09</v>
      </c>
      <c r="F195" s="20">
        <f t="shared" si="91"/>
        <v>869.99</v>
      </c>
      <c r="G195" s="15">
        <v>0</v>
      </c>
      <c r="H195" s="14">
        <f t="shared" si="92"/>
        <v>0</v>
      </c>
      <c r="I195" s="15">
        <v>11</v>
      </c>
      <c r="J195" s="14">
        <f t="shared" si="93"/>
        <v>869.99</v>
      </c>
      <c r="K195" s="53">
        <v>0</v>
      </c>
      <c r="L195" s="14">
        <f t="shared" si="94"/>
        <v>0</v>
      </c>
      <c r="M195" s="53">
        <v>0</v>
      </c>
      <c r="N195" s="14">
        <f t="shared" si="95"/>
        <v>0</v>
      </c>
      <c r="O195" s="53">
        <v>0</v>
      </c>
      <c r="P195" s="14">
        <f t="shared" si="96"/>
        <v>0</v>
      </c>
      <c r="Q195" s="23"/>
      <c r="R195" s="14">
        <f t="shared" si="97"/>
        <v>0</v>
      </c>
      <c r="S195" s="88">
        <f t="shared" si="98"/>
        <v>1</v>
      </c>
      <c r="T195" s="23">
        <f t="shared" si="99"/>
        <v>0</v>
      </c>
      <c r="U195" s="14">
        <f t="shared" si="100"/>
        <v>0</v>
      </c>
      <c r="V195" s="88">
        <f t="shared" si="0"/>
        <v>0</v>
      </c>
    </row>
    <row r="196" spans="1:22" ht="22.5" customHeight="1" x14ac:dyDescent="0.2">
      <c r="A196" s="34" t="s">
        <v>397</v>
      </c>
      <c r="B196" s="13" t="s">
        <v>398</v>
      </c>
      <c r="C196" s="35" t="s">
        <v>75</v>
      </c>
      <c r="D196" s="36">
        <v>30</v>
      </c>
      <c r="E196" s="36">
        <v>10.75</v>
      </c>
      <c r="F196" s="20">
        <f t="shared" si="91"/>
        <v>322.5</v>
      </c>
      <c r="G196" s="15">
        <v>0</v>
      </c>
      <c r="H196" s="14">
        <f t="shared" si="92"/>
        <v>0</v>
      </c>
      <c r="I196" s="15">
        <v>30</v>
      </c>
      <c r="J196" s="14">
        <f t="shared" si="93"/>
        <v>322.5</v>
      </c>
      <c r="K196" s="53">
        <v>0</v>
      </c>
      <c r="L196" s="14">
        <f t="shared" si="94"/>
        <v>0</v>
      </c>
      <c r="M196" s="53">
        <v>0</v>
      </c>
      <c r="N196" s="14">
        <f t="shared" si="95"/>
        <v>0</v>
      </c>
      <c r="O196" s="53">
        <v>0</v>
      </c>
      <c r="P196" s="14">
        <f t="shared" si="96"/>
        <v>0</v>
      </c>
      <c r="Q196" s="23"/>
      <c r="R196" s="14">
        <f t="shared" si="97"/>
        <v>0</v>
      </c>
      <c r="S196" s="88">
        <f t="shared" si="98"/>
        <v>1</v>
      </c>
      <c r="T196" s="23">
        <f t="shared" si="99"/>
        <v>0</v>
      </c>
      <c r="U196" s="14">
        <f t="shared" si="100"/>
        <v>0</v>
      </c>
      <c r="V196" s="88">
        <f t="shared" si="0"/>
        <v>0</v>
      </c>
    </row>
    <row r="197" spans="1:22" ht="11.25" customHeight="1" x14ac:dyDescent="0.2">
      <c r="A197" s="41" t="s">
        <v>399</v>
      </c>
      <c r="B197" s="18" t="s">
        <v>400</v>
      </c>
      <c r="C197" s="42"/>
      <c r="D197" s="43"/>
      <c r="E197" s="43"/>
      <c r="F197" s="92">
        <f>SUM(F198:F217)</f>
        <v>16665.789999999997</v>
      </c>
      <c r="G197" s="44"/>
      <c r="H197" s="19">
        <f>SUM(H198:H217)</f>
        <v>0</v>
      </c>
      <c r="I197" s="51"/>
      <c r="J197" s="19">
        <f>SUM(J198:J217)</f>
        <v>11179.42</v>
      </c>
      <c r="K197" s="51"/>
      <c r="L197" s="19">
        <f>SUM(L198:L217)</f>
        <v>0</v>
      </c>
      <c r="M197" s="51"/>
      <c r="N197" s="19">
        <f>SUM(N198:N217)</f>
        <v>635.05999999999995</v>
      </c>
      <c r="O197" s="51"/>
      <c r="P197" s="19">
        <f>SUM(P198:P217)</f>
        <v>0</v>
      </c>
      <c r="Q197" s="44"/>
      <c r="R197" s="51">
        <f>SUM(R198:R217)</f>
        <v>0</v>
      </c>
      <c r="S197" s="93">
        <f>(H197+J197+L197+N197+P197+R197)/F197</f>
        <v>0.70890608846025305</v>
      </c>
      <c r="T197" s="96"/>
      <c r="U197" s="19">
        <f>SUM(U198:U217)</f>
        <v>4851.3100000000004</v>
      </c>
      <c r="V197" s="94">
        <f t="shared" si="0"/>
        <v>0.29109391153974706</v>
      </c>
    </row>
    <row r="198" spans="1:22" ht="22.5" customHeight="1" x14ac:dyDescent="0.2">
      <c r="A198" s="34" t="s">
        <v>401</v>
      </c>
      <c r="B198" s="13" t="s">
        <v>402</v>
      </c>
      <c r="C198" s="35" t="s">
        <v>91</v>
      </c>
      <c r="D198" s="36">
        <v>57</v>
      </c>
      <c r="E198" s="36">
        <v>13.58</v>
      </c>
      <c r="F198" s="20">
        <f t="shared" ref="F198:F217" si="101">D198*E198</f>
        <v>774.06000000000006</v>
      </c>
      <c r="G198" s="15">
        <v>0</v>
      </c>
      <c r="H198" s="14">
        <f t="shared" ref="H198:H217" si="102">G198*E198</f>
        <v>0</v>
      </c>
      <c r="I198" s="15">
        <v>57</v>
      </c>
      <c r="J198" s="14">
        <f t="shared" ref="J198:J217" si="103">I198*E198</f>
        <v>774.06000000000006</v>
      </c>
      <c r="K198" s="53">
        <v>0</v>
      </c>
      <c r="L198" s="14">
        <f t="shared" ref="L198:L217" si="104">K198*$E198</f>
        <v>0</v>
      </c>
      <c r="M198" s="53">
        <v>0</v>
      </c>
      <c r="N198" s="14">
        <f t="shared" ref="N198:N217" si="105">M198*$E198</f>
        <v>0</v>
      </c>
      <c r="O198" s="53">
        <v>0</v>
      </c>
      <c r="P198" s="14">
        <f t="shared" ref="P198:P217" si="106">O198*$E198</f>
        <v>0</v>
      </c>
      <c r="Q198" s="23"/>
      <c r="R198" s="14">
        <f t="shared" ref="R198:R217" si="107">Q198*$E198</f>
        <v>0</v>
      </c>
      <c r="S198" s="88">
        <f t="shared" ref="S198:S217" si="108">(J198+H198+L198+N198+P198+R198)/F198</f>
        <v>1</v>
      </c>
      <c r="T198" s="23">
        <f t="shared" ref="T198:T217" si="109">D198-G198-I198-K198-M198-O198-Q198</f>
        <v>0</v>
      </c>
      <c r="U198" s="14">
        <f t="shared" ref="U198:U217" si="110">T198*E198</f>
        <v>0</v>
      </c>
      <c r="V198" s="88">
        <f t="shared" si="0"/>
        <v>0</v>
      </c>
    </row>
    <row r="199" spans="1:22" ht="22.5" customHeight="1" x14ac:dyDescent="0.2">
      <c r="A199" s="34" t="s">
        <v>403</v>
      </c>
      <c r="B199" s="13" t="s">
        <v>404</v>
      </c>
      <c r="C199" s="35" t="s">
        <v>24</v>
      </c>
      <c r="D199" s="36">
        <v>8</v>
      </c>
      <c r="E199" s="36">
        <v>100.7</v>
      </c>
      <c r="F199" s="20">
        <f t="shared" si="101"/>
        <v>805.6</v>
      </c>
      <c r="G199" s="15">
        <v>0</v>
      </c>
      <c r="H199" s="14">
        <f t="shared" si="102"/>
        <v>0</v>
      </c>
      <c r="I199" s="15">
        <v>0</v>
      </c>
      <c r="J199" s="14">
        <f t="shared" si="103"/>
        <v>0</v>
      </c>
      <c r="K199" s="53">
        <v>0</v>
      </c>
      <c r="L199" s="14">
        <f t="shared" si="104"/>
        <v>0</v>
      </c>
      <c r="M199" s="53">
        <v>0</v>
      </c>
      <c r="N199" s="14">
        <f t="shared" si="105"/>
        <v>0</v>
      </c>
      <c r="O199" s="53">
        <v>0</v>
      </c>
      <c r="P199" s="14">
        <f t="shared" si="106"/>
        <v>0</v>
      </c>
      <c r="Q199" s="23"/>
      <c r="R199" s="14">
        <f t="shared" si="107"/>
        <v>0</v>
      </c>
      <c r="S199" s="88">
        <f t="shared" si="108"/>
        <v>0</v>
      </c>
      <c r="T199" s="23">
        <f t="shared" si="109"/>
        <v>8</v>
      </c>
      <c r="U199" s="14">
        <f t="shared" si="110"/>
        <v>805.6</v>
      </c>
      <c r="V199" s="88">
        <f t="shared" si="0"/>
        <v>1</v>
      </c>
    </row>
    <row r="200" spans="1:22" ht="22.5" customHeight="1" x14ac:dyDescent="0.2">
      <c r="A200" s="34" t="s">
        <v>405</v>
      </c>
      <c r="B200" s="13" t="s">
        <v>406</v>
      </c>
      <c r="C200" s="35" t="s">
        <v>24</v>
      </c>
      <c r="D200" s="36">
        <v>40</v>
      </c>
      <c r="E200" s="36">
        <v>60.81</v>
      </c>
      <c r="F200" s="20">
        <f t="shared" si="101"/>
        <v>2432.4</v>
      </c>
      <c r="G200" s="15">
        <v>0</v>
      </c>
      <c r="H200" s="14">
        <f t="shared" si="102"/>
        <v>0</v>
      </c>
      <c r="I200" s="15">
        <v>21</v>
      </c>
      <c r="J200" s="14">
        <f t="shared" si="103"/>
        <v>1277.01</v>
      </c>
      <c r="K200" s="53">
        <v>0</v>
      </c>
      <c r="L200" s="14">
        <f t="shared" si="104"/>
        <v>0</v>
      </c>
      <c r="M200" s="53">
        <v>0</v>
      </c>
      <c r="N200" s="14">
        <f t="shared" si="105"/>
        <v>0</v>
      </c>
      <c r="O200" s="53">
        <v>0</v>
      </c>
      <c r="P200" s="14">
        <f t="shared" si="106"/>
        <v>0</v>
      </c>
      <c r="Q200" s="23"/>
      <c r="R200" s="14">
        <f t="shared" si="107"/>
        <v>0</v>
      </c>
      <c r="S200" s="88">
        <f t="shared" si="108"/>
        <v>0.52500000000000002</v>
      </c>
      <c r="T200" s="23">
        <f t="shared" si="109"/>
        <v>19</v>
      </c>
      <c r="U200" s="14">
        <f t="shared" si="110"/>
        <v>1155.3900000000001</v>
      </c>
      <c r="V200" s="88">
        <f t="shared" si="0"/>
        <v>0.47500000000000003</v>
      </c>
    </row>
    <row r="201" spans="1:22" ht="22.5" customHeight="1" x14ac:dyDescent="0.2">
      <c r="A201" s="34" t="s">
        <v>407</v>
      </c>
      <c r="B201" s="13" t="s">
        <v>408</v>
      </c>
      <c r="C201" s="35" t="s">
        <v>24</v>
      </c>
      <c r="D201" s="36">
        <v>38</v>
      </c>
      <c r="E201" s="36">
        <v>54.6</v>
      </c>
      <c r="F201" s="20">
        <f t="shared" si="101"/>
        <v>2074.8000000000002</v>
      </c>
      <c r="G201" s="15">
        <v>0</v>
      </c>
      <c r="H201" s="14">
        <f t="shared" si="102"/>
        <v>0</v>
      </c>
      <c r="I201" s="15">
        <v>0</v>
      </c>
      <c r="J201" s="14">
        <f t="shared" si="103"/>
        <v>0</v>
      </c>
      <c r="K201" s="53">
        <v>0</v>
      </c>
      <c r="L201" s="14">
        <f t="shared" si="104"/>
        <v>0</v>
      </c>
      <c r="M201" s="53">
        <v>0</v>
      </c>
      <c r="N201" s="14">
        <f t="shared" si="105"/>
        <v>0</v>
      </c>
      <c r="O201" s="53">
        <v>0</v>
      </c>
      <c r="P201" s="14">
        <f t="shared" si="106"/>
        <v>0</v>
      </c>
      <c r="Q201" s="23"/>
      <c r="R201" s="14">
        <f t="shared" si="107"/>
        <v>0</v>
      </c>
      <c r="S201" s="88">
        <f t="shared" si="108"/>
        <v>0</v>
      </c>
      <c r="T201" s="23">
        <f t="shared" si="109"/>
        <v>38</v>
      </c>
      <c r="U201" s="14">
        <f t="shared" si="110"/>
        <v>2074.8000000000002</v>
      </c>
      <c r="V201" s="88">
        <f t="shared" si="0"/>
        <v>1</v>
      </c>
    </row>
    <row r="202" spans="1:22" ht="22.5" customHeight="1" x14ac:dyDescent="0.2">
      <c r="A202" s="34" t="s">
        <v>409</v>
      </c>
      <c r="B202" s="13" t="s">
        <v>410</v>
      </c>
      <c r="C202" s="35" t="s">
        <v>24</v>
      </c>
      <c r="D202" s="36">
        <v>62</v>
      </c>
      <c r="E202" s="36">
        <v>9.52</v>
      </c>
      <c r="F202" s="20">
        <f t="shared" si="101"/>
        <v>590.24</v>
      </c>
      <c r="G202" s="15">
        <v>0</v>
      </c>
      <c r="H202" s="14">
        <f t="shared" si="102"/>
        <v>0</v>
      </c>
      <c r="I202" s="15">
        <v>0</v>
      </c>
      <c r="J202" s="14">
        <f t="shared" si="103"/>
        <v>0</v>
      </c>
      <c r="K202" s="53">
        <v>0</v>
      </c>
      <c r="L202" s="14">
        <f t="shared" si="104"/>
        <v>0</v>
      </c>
      <c r="M202" s="53">
        <v>0</v>
      </c>
      <c r="N202" s="14">
        <f t="shared" si="105"/>
        <v>0</v>
      </c>
      <c r="O202" s="53">
        <v>0</v>
      </c>
      <c r="P202" s="14">
        <f t="shared" si="106"/>
        <v>0</v>
      </c>
      <c r="Q202" s="23"/>
      <c r="R202" s="14">
        <f t="shared" si="107"/>
        <v>0</v>
      </c>
      <c r="S202" s="88">
        <f t="shared" si="108"/>
        <v>0</v>
      </c>
      <c r="T202" s="23">
        <f t="shared" si="109"/>
        <v>62</v>
      </c>
      <c r="U202" s="14">
        <f t="shared" si="110"/>
        <v>590.24</v>
      </c>
      <c r="V202" s="88">
        <f t="shared" si="0"/>
        <v>1</v>
      </c>
    </row>
    <row r="203" spans="1:22" ht="22.5" customHeight="1" x14ac:dyDescent="0.2">
      <c r="A203" s="34" t="s">
        <v>411</v>
      </c>
      <c r="B203" s="13" t="s">
        <v>412</v>
      </c>
      <c r="C203" s="35" t="s">
        <v>75</v>
      </c>
      <c r="D203" s="36">
        <v>8</v>
      </c>
      <c r="E203" s="36">
        <v>25.76</v>
      </c>
      <c r="F203" s="20">
        <f t="shared" si="101"/>
        <v>206.08</v>
      </c>
      <c r="G203" s="15">
        <v>0</v>
      </c>
      <c r="H203" s="14">
        <f t="shared" si="102"/>
        <v>0</v>
      </c>
      <c r="I203" s="15">
        <v>8</v>
      </c>
      <c r="J203" s="14">
        <f t="shared" si="103"/>
        <v>206.08</v>
      </c>
      <c r="K203" s="53">
        <v>0</v>
      </c>
      <c r="L203" s="14">
        <f t="shared" si="104"/>
        <v>0</v>
      </c>
      <c r="M203" s="53">
        <v>0</v>
      </c>
      <c r="N203" s="14">
        <f t="shared" si="105"/>
        <v>0</v>
      </c>
      <c r="O203" s="53">
        <v>0</v>
      </c>
      <c r="P203" s="14">
        <f t="shared" si="106"/>
        <v>0</v>
      </c>
      <c r="Q203" s="23"/>
      <c r="R203" s="14">
        <f t="shared" si="107"/>
        <v>0</v>
      </c>
      <c r="S203" s="88">
        <f t="shared" si="108"/>
        <v>1</v>
      </c>
      <c r="T203" s="23">
        <f t="shared" si="109"/>
        <v>0</v>
      </c>
      <c r="U203" s="14">
        <f t="shared" si="110"/>
        <v>0</v>
      </c>
      <c r="V203" s="88">
        <f t="shared" si="0"/>
        <v>0</v>
      </c>
    </row>
    <row r="204" spans="1:22" ht="33.75" customHeight="1" x14ac:dyDescent="0.2">
      <c r="A204" s="34" t="s">
        <v>413</v>
      </c>
      <c r="B204" s="13" t="s">
        <v>414</v>
      </c>
      <c r="C204" s="35" t="s">
        <v>24</v>
      </c>
      <c r="D204" s="36">
        <v>42</v>
      </c>
      <c r="E204" s="36">
        <v>6.34</v>
      </c>
      <c r="F204" s="20">
        <f t="shared" si="101"/>
        <v>266.27999999999997</v>
      </c>
      <c r="G204" s="15">
        <v>0</v>
      </c>
      <c r="H204" s="14">
        <f t="shared" si="102"/>
        <v>0</v>
      </c>
      <c r="I204" s="15">
        <v>42</v>
      </c>
      <c r="J204" s="14">
        <f t="shared" si="103"/>
        <v>266.27999999999997</v>
      </c>
      <c r="K204" s="53">
        <v>0</v>
      </c>
      <c r="L204" s="14">
        <f t="shared" si="104"/>
        <v>0</v>
      </c>
      <c r="M204" s="53">
        <v>0</v>
      </c>
      <c r="N204" s="14">
        <f t="shared" si="105"/>
        <v>0</v>
      </c>
      <c r="O204" s="53">
        <v>0</v>
      </c>
      <c r="P204" s="14">
        <f t="shared" si="106"/>
        <v>0</v>
      </c>
      <c r="Q204" s="23"/>
      <c r="R204" s="14">
        <f t="shared" si="107"/>
        <v>0</v>
      </c>
      <c r="S204" s="88">
        <f t="shared" si="108"/>
        <v>1</v>
      </c>
      <c r="T204" s="23">
        <f t="shared" si="109"/>
        <v>0</v>
      </c>
      <c r="U204" s="14">
        <f t="shared" si="110"/>
        <v>0</v>
      </c>
      <c r="V204" s="88">
        <f t="shared" si="0"/>
        <v>0</v>
      </c>
    </row>
    <row r="205" spans="1:22" ht="33.75" customHeight="1" x14ac:dyDescent="0.2">
      <c r="A205" s="34" t="s">
        <v>415</v>
      </c>
      <c r="B205" s="13" t="s">
        <v>416</v>
      </c>
      <c r="C205" s="35" t="s">
        <v>24</v>
      </c>
      <c r="D205" s="36">
        <v>28</v>
      </c>
      <c r="E205" s="36">
        <v>10</v>
      </c>
      <c r="F205" s="20">
        <f t="shared" si="101"/>
        <v>280</v>
      </c>
      <c r="G205" s="15">
        <v>0</v>
      </c>
      <c r="H205" s="14">
        <f t="shared" si="102"/>
        <v>0</v>
      </c>
      <c r="I205" s="15">
        <v>28</v>
      </c>
      <c r="J205" s="14">
        <f t="shared" si="103"/>
        <v>280</v>
      </c>
      <c r="K205" s="53">
        <v>0</v>
      </c>
      <c r="L205" s="14">
        <f t="shared" si="104"/>
        <v>0</v>
      </c>
      <c r="M205" s="53">
        <v>0</v>
      </c>
      <c r="N205" s="14">
        <f t="shared" si="105"/>
        <v>0</v>
      </c>
      <c r="O205" s="53">
        <v>0</v>
      </c>
      <c r="P205" s="14">
        <f t="shared" si="106"/>
        <v>0</v>
      </c>
      <c r="Q205" s="23"/>
      <c r="R205" s="14">
        <f t="shared" si="107"/>
        <v>0</v>
      </c>
      <c r="S205" s="88">
        <f t="shared" si="108"/>
        <v>1</v>
      </c>
      <c r="T205" s="23">
        <f t="shared" si="109"/>
        <v>0</v>
      </c>
      <c r="U205" s="14">
        <f t="shared" si="110"/>
        <v>0</v>
      </c>
      <c r="V205" s="88">
        <f t="shared" si="0"/>
        <v>0</v>
      </c>
    </row>
    <row r="206" spans="1:22" ht="33.75" customHeight="1" x14ac:dyDescent="0.2">
      <c r="A206" s="34" t="s">
        <v>417</v>
      </c>
      <c r="B206" s="13" t="s">
        <v>418</v>
      </c>
      <c r="C206" s="35" t="s">
        <v>24</v>
      </c>
      <c r="D206" s="36">
        <v>30</v>
      </c>
      <c r="E206" s="36">
        <v>9.14</v>
      </c>
      <c r="F206" s="20">
        <f t="shared" si="101"/>
        <v>274.20000000000005</v>
      </c>
      <c r="G206" s="15">
        <v>0</v>
      </c>
      <c r="H206" s="14">
        <f t="shared" si="102"/>
        <v>0</v>
      </c>
      <c r="I206" s="15">
        <v>30</v>
      </c>
      <c r="J206" s="14">
        <f t="shared" si="103"/>
        <v>274.20000000000005</v>
      </c>
      <c r="K206" s="53">
        <v>0</v>
      </c>
      <c r="L206" s="14">
        <f t="shared" si="104"/>
        <v>0</v>
      </c>
      <c r="M206" s="53">
        <v>0</v>
      </c>
      <c r="N206" s="14">
        <f t="shared" si="105"/>
        <v>0</v>
      </c>
      <c r="O206" s="53">
        <v>0</v>
      </c>
      <c r="P206" s="14">
        <f t="shared" si="106"/>
        <v>0</v>
      </c>
      <c r="Q206" s="23"/>
      <c r="R206" s="14">
        <f t="shared" si="107"/>
        <v>0</v>
      </c>
      <c r="S206" s="88">
        <f t="shared" si="108"/>
        <v>1</v>
      </c>
      <c r="T206" s="23">
        <f t="shared" si="109"/>
        <v>0</v>
      </c>
      <c r="U206" s="14">
        <f t="shared" si="110"/>
        <v>0</v>
      </c>
      <c r="V206" s="88">
        <f t="shared" si="0"/>
        <v>0</v>
      </c>
    </row>
    <row r="207" spans="1:22" ht="22.5" customHeight="1" x14ac:dyDescent="0.2">
      <c r="A207" s="34" t="s">
        <v>419</v>
      </c>
      <c r="B207" s="13" t="s">
        <v>420</v>
      </c>
      <c r="C207" s="35" t="s">
        <v>24</v>
      </c>
      <c r="D207" s="36">
        <v>10</v>
      </c>
      <c r="E207" s="36">
        <v>11.59</v>
      </c>
      <c r="F207" s="20">
        <f t="shared" si="101"/>
        <v>115.9</v>
      </c>
      <c r="G207" s="15">
        <v>0</v>
      </c>
      <c r="H207" s="14">
        <f t="shared" si="102"/>
        <v>0</v>
      </c>
      <c r="I207" s="15">
        <v>1</v>
      </c>
      <c r="J207" s="14">
        <f t="shared" si="103"/>
        <v>11.59</v>
      </c>
      <c r="K207" s="53">
        <v>0</v>
      </c>
      <c r="L207" s="14">
        <f t="shared" si="104"/>
        <v>0</v>
      </c>
      <c r="M207" s="53">
        <v>9</v>
      </c>
      <c r="N207" s="14">
        <f t="shared" si="105"/>
        <v>104.31</v>
      </c>
      <c r="O207" s="53">
        <v>0</v>
      </c>
      <c r="P207" s="14">
        <f t="shared" si="106"/>
        <v>0</v>
      </c>
      <c r="Q207" s="23"/>
      <c r="R207" s="14">
        <f t="shared" si="107"/>
        <v>0</v>
      </c>
      <c r="S207" s="88">
        <f t="shared" si="108"/>
        <v>1</v>
      </c>
      <c r="T207" s="23">
        <f t="shared" si="109"/>
        <v>0</v>
      </c>
      <c r="U207" s="14">
        <f t="shared" si="110"/>
        <v>0</v>
      </c>
      <c r="V207" s="88">
        <f t="shared" si="0"/>
        <v>0</v>
      </c>
    </row>
    <row r="208" spans="1:22" ht="22.5" customHeight="1" x14ac:dyDescent="0.2">
      <c r="A208" s="34" t="s">
        <v>421</v>
      </c>
      <c r="B208" s="13" t="s">
        <v>422</v>
      </c>
      <c r="C208" s="35" t="s">
        <v>24</v>
      </c>
      <c r="D208" s="36">
        <v>65</v>
      </c>
      <c r="E208" s="36">
        <v>8.31</v>
      </c>
      <c r="F208" s="20">
        <f t="shared" si="101"/>
        <v>540.15</v>
      </c>
      <c r="G208" s="15">
        <v>0</v>
      </c>
      <c r="H208" s="14">
        <f t="shared" si="102"/>
        <v>0</v>
      </c>
      <c r="I208" s="15">
        <v>65</v>
      </c>
      <c r="J208" s="14">
        <f t="shared" si="103"/>
        <v>540.15</v>
      </c>
      <c r="K208" s="53">
        <v>0</v>
      </c>
      <c r="L208" s="14">
        <f t="shared" si="104"/>
        <v>0</v>
      </c>
      <c r="M208" s="53">
        <v>0</v>
      </c>
      <c r="N208" s="14">
        <f t="shared" si="105"/>
        <v>0</v>
      </c>
      <c r="O208" s="53">
        <v>0</v>
      </c>
      <c r="P208" s="14">
        <f t="shared" si="106"/>
        <v>0</v>
      </c>
      <c r="Q208" s="23"/>
      <c r="R208" s="14">
        <f t="shared" si="107"/>
        <v>0</v>
      </c>
      <c r="S208" s="88">
        <f t="shared" si="108"/>
        <v>1</v>
      </c>
      <c r="T208" s="23">
        <f t="shared" si="109"/>
        <v>0</v>
      </c>
      <c r="U208" s="14">
        <f t="shared" si="110"/>
        <v>0</v>
      </c>
      <c r="V208" s="88">
        <f t="shared" si="0"/>
        <v>0</v>
      </c>
    </row>
    <row r="209" spans="1:22" ht="22.5" customHeight="1" x14ac:dyDescent="0.2">
      <c r="A209" s="34" t="s">
        <v>423</v>
      </c>
      <c r="B209" s="13" t="s">
        <v>424</v>
      </c>
      <c r="C209" s="35" t="s">
        <v>24</v>
      </c>
      <c r="D209" s="36">
        <v>20</v>
      </c>
      <c r="E209" s="36">
        <v>15.74</v>
      </c>
      <c r="F209" s="20">
        <f t="shared" si="101"/>
        <v>314.8</v>
      </c>
      <c r="G209" s="15">
        <v>0</v>
      </c>
      <c r="H209" s="14">
        <f t="shared" si="102"/>
        <v>0</v>
      </c>
      <c r="I209" s="15">
        <v>20</v>
      </c>
      <c r="J209" s="14">
        <f t="shared" si="103"/>
        <v>314.8</v>
      </c>
      <c r="K209" s="53">
        <v>0</v>
      </c>
      <c r="L209" s="14">
        <f t="shared" si="104"/>
        <v>0</v>
      </c>
      <c r="M209" s="53">
        <v>0</v>
      </c>
      <c r="N209" s="14">
        <f t="shared" si="105"/>
        <v>0</v>
      </c>
      <c r="O209" s="53">
        <v>0</v>
      </c>
      <c r="P209" s="14">
        <f t="shared" si="106"/>
        <v>0</v>
      </c>
      <c r="Q209" s="23"/>
      <c r="R209" s="14">
        <f t="shared" si="107"/>
        <v>0</v>
      </c>
      <c r="S209" s="88">
        <f t="shared" si="108"/>
        <v>1</v>
      </c>
      <c r="T209" s="23">
        <f t="shared" si="109"/>
        <v>0</v>
      </c>
      <c r="U209" s="14">
        <f t="shared" si="110"/>
        <v>0</v>
      </c>
      <c r="V209" s="88">
        <f t="shared" si="0"/>
        <v>0</v>
      </c>
    </row>
    <row r="210" spans="1:22" ht="22.5" customHeight="1" x14ac:dyDescent="0.2">
      <c r="A210" s="34" t="s">
        <v>425</v>
      </c>
      <c r="B210" s="13" t="s">
        <v>426</v>
      </c>
      <c r="C210" s="35" t="s">
        <v>91</v>
      </c>
      <c r="D210" s="36">
        <v>192</v>
      </c>
      <c r="E210" s="36">
        <v>11.48</v>
      </c>
      <c r="F210" s="20">
        <f t="shared" si="101"/>
        <v>2204.16</v>
      </c>
      <c r="G210" s="15">
        <v>0</v>
      </c>
      <c r="H210" s="14">
        <f t="shared" si="102"/>
        <v>0</v>
      </c>
      <c r="I210" s="15">
        <v>192</v>
      </c>
      <c r="J210" s="14">
        <f t="shared" si="103"/>
        <v>2204.16</v>
      </c>
      <c r="K210" s="53">
        <v>0</v>
      </c>
      <c r="L210" s="14">
        <f t="shared" si="104"/>
        <v>0</v>
      </c>
      <c r="M210" s="53">
        <v>0</v>
      </c>
      <c r="N210" s="14">
        <f t="shared" si="105"/>
        <v>0</v>
      </c>
      <c r="O210" s="53">
        <v>0</v>
      </c>
      <c r="P210" s="14">
        <f t="shared" si="106"/>
        <v>0</v>
      </c>
      <c r="Q210" s="23"/>
      <c r="R210" s="14">
        <f t="shared" si="107"/>
        <v>0</v>
      </c>
      <c r="S210" s="88">
        <f t="shared" si="108"/>
        <v>1</v>
      </c>
      <c r="T210" s="23">
        <f t="shared" si="109"/>
        <v>0</v>
      </c>
      <c r="U210" s="14">
        <f t="shared" si="110"/>
        <v>0</v>
      </c>
      <c r="V210" s="88">
        <f t="shared" si="0"/>
        <v>0</v>
      </c>
    </row>
    <row r="211" spans="1:22" ht="22.5" customHeight="1" x14ac:dyDescent="0.2">
      <c r="A211" s="34" t="s">
        <v>427</v>
      </c>
      <c r="B211" s="13" t="s">
        <v>428</v>
      </c>
      <c r="C211" s="35" t="s">
        <v>91</v>
      </c>
      <c r="D211" s="36">
        <v>84</v>
      </c>
      <c r="E211" s="36">
        <v>23.94</v>
      </c>
      <c r="F211" s="20">
        <f t="shared" si="101"/>
        <v>2010.96</v>
      </c>
      <c r="G211" s="15">
        <v>0</v>
      </c>
      <c r="H211" s="14">
        <f t="shared" si="102"/>
        <v>0</v>
      </c>
      <c r="I211" s="15">
        <v>84</v>
      </c>
      <c r="J211" s="14">
        <f t="shared" si="103"/>
        <v>2010.96</v>
      </c>
      <c r="K211" s="53">
        <v>0</v>
      </c>
      <c r="L211" s="14">
        <f t="shared" si="104"/>
        <v>0</v>
      </c>
      <c r="M211" s="53">
        <v>0</v>
      </c>
      <c r="N211" s="14">
        <f t="shared" si="105"/>
        <v>0</v>
      </c>
      <c r="O211" s="53">
        <v>0</v>
      </c>
      <c r="P211" s="14">
        <f t="shared" si="106"/>
        <v>0</v>
      </c>
      <c r="Q211" s="23"/>
      <c r="R211" s="14">
        <f t="shared" si="107"/>
        <v>0</v>
      </c>
      <c r="S211" s="88">
        <f t="shared" si="108"/>
        <v>1</v>
      </c>
      <c r="T211" s="23">
        <f t="shared" si="109"/>
        <v>0</v>
      </c>
      <c r="U211" s="14">
        <f t="shared" si="110"/>
        <v>0</v>
      </c>
      <c r="V211" s="88">
        <f t="shared" si="0"/>
        <v>0</v>
      </c>
    </row>
    <row r="212" spans="1:22" ht="22.5" customHeight="1" x14ac:dyDescent="0.2">
      <c r="A212" s="34" t="s">
        <v>429</v>
      </c>
      <c r="B212" s="13" t="s">
        <v>430</v>
      </c>
      <c r="C212" s="35" t="s">
        <v>24</v>
      </c>
      <c r="D212" s="36">
        <v>70</v>
      </c>
      <c r="E212" s="36">
        <v>11.72</v>
      </c>
      <c r="F212" s="20">
        <f t="shared" si="101"/>
        <v>820.40000000000009</v>
      </c>
      <c r="G212" s="15">
        <v>0</v>
      </c>
      <c r="H212" s="14">
        <f t="shared" si="102"/>
        <v>0</v>
      </c>
      <c r="I212" s="15">
        <v>70</v>
      </c>
      <c r="J212" s="14">
        <f t="shared" si="103"/>
        <v>820.40000000000009</v>
      </c>
      <c r="K212" s="53">
        <v>0</v>
      </c>
      <c r="L212" s="14">
        <f t="shared" si="104"/>
        <v>0</v>
      </c>
      <c r="M212" s="53">
        <v>0</v>
      </c>
      <c r="N212" s="14">
        <f t="shared" si="105"/>
        <v>0</v>
      </c>
      <c r="O212" s="53">
        <v>0</v>
      </c>
      <c r="P212" s="14">
        <f t="shared" si="106"/>
        <v>0</v>
      </c>
      <c r="Q212" s="23"/>
      <c r="R212" s="14">
        <f t="shared" si="107"/>
        <v>0</v>
      </c>
      <c r="S212" s="88">
        <f t="shared" si="108"/>
        <v>1</v>
      </c>
      <c r="T212" s="23">
        <f t="shared" si="109"/>
        <v>0</v>
      </c>
      <c r="U212" s="14">
        <f t="shared" si="110"/>
        <v>0</v>
      </c>
      <c r="V212" s="88">
        <f t="shared" si="0"/>
        <v>0</v>
      </c>
    </row>
    <row r="213" spans="1:22" ht="22.5" customHeight="1" x14ac:dyDescent="0.2">
      <c r="A213" s="34" t="s">
        <v>431</v>
      </c>
      <c r="B213" s="13" t="s">
        <v>432</v>
      </c>
      <c r="C213" s="35" t="s">
        <v>24</v>
      </c>
      <c r="D213" s="36">
        <v>60</v>
      </c>
      <c r="E213" s="36">
        <v>21.23</v>
      </c>
      <c r="F213" s="20">
        <f t="shared" si="101"/>
        <v>1273.8</v>
      </c>
      <c r="G213" s="15">
        <v>0</v>
      </c>
      <c r="H213" s="14">
        <f t="shared" si="102"/>
        <v>0</v>
      </c>
      <c r="I213" s="15">
        <v>35</v>
      </c>
      <c r="J213" s="14">
        <f t="shared" si="103"/>
        <v>743.05000000000007</v>
      </c>
      <c r="K213" s="53">
        <v>0</v>
      </c>
      <c r="L213" s="14">
        <f t="shared" si="104"/>
        <v>0</v>
      </c>
      <c r="M213" s="53">
        <v>25</v>
      </c>
      <c r="N213" s="14">
        <f t="shared" si="105"/>
        <v>530.75</v>
      </c>
      <c r="O213" s="53">
        <v>0</v>
      </c>
      <c r="P213" s="14">
        <f t="shared" si="106"/>
        <v>0</v>
      </c>
      <c r="Q213" s="23"/>
      <c r="R213" s="14">
        <f t="shared" si="107"/>
        <v>0</v>
      </c>
      <c r="S213" s="88">
        <f t="shared" si="108"/>
        <v>1.0000000000000002</v>
      </c>
      <c r="T213" s="23">
        <f t="shared" si="109"/>
        <v>0</v>
      </c>
      <c r="U213" s="14">
        <f t="shared" si="110"/>
        <v>0</v>
      </c>
      <c r="V213" s="88">
        <f t="shared" si="0"/>
        <v>0</v>
      </c>
    </row>
    <row r="214" spans="1:22" ht="11.25" customHeight="1" x14ac:dyDescent="0.2">
      <c r="A214" s="34" t="s">
        <v>433</v>
      </c>
      <c r="B214" s="13" t="s">
        <v>434</v>
      </c>
      <c r="C214" s="35" t="s">
        <v>75</v>
      </c>
      <c r="D214" s="36">
        <v>79</v>
      </c>
      <c r="E214" s="36">
        <v>8.84</v>
      </c>
      <c r="F214" s="20">
        <f t="shared" si="101"/>
        <v>698.36</v>
      </c>
      <c r="G214" s="15">
        <v>0</v>
      </c>
      <c r="H214" s="14">
        <f t="shared" si="102"/>
        <v>0</v>
      </c>
      <c r="I214" s="15">
        <v>79</v>
      </c>
      <c r="J214" s="14">
        <f t="shared" si="103"/>
        <v>698.36</v>
      </c>
      <c r="K214" s="53">
        <v>0</v>
      </c>
      <c r="L214" s="14">
        <f t="shared" si="104"/>
        <v>0</v>
      </c>
      <c r="M214" s="53">
        <v>0</v>
      </c>
      <c r="N214" s="14">
        <f t="shared" si="105"/>
        <v>0</v>
      </c>
      <c r="O214" s="53">
        <v>0</v>
      </c>
      <c r="P214" s="14">
        <f t="shared" si="106"/>
        <v>0</v>
      </c>
      <c r="Q214" s="23"/>
      <c r="R214" s="14">
        <f t="shared" si="107"/>
        <v>0</v>
      </c>
      <c r="S214" s="88">
        <f t="shared" si="108"/>
        <v>1</v>
      </c>
      <c r="T214" s="23">
        <f t="shared" si="109"/>
        <v>0</v>
      </c>
      <c r="U214" s="14">
        <f t="shared" si="110"/>
        <v>0</v>
      </c>
      <c r="V214" s="88">
        <f t="shared" si="0"/>
        <v>0</v>
      </c>
    </row>
    <row r="215" spans="1:22" ht="11.25" customHeight="1" x14ac:dyDescent="0.2">
      <c r="A215" s="34" t="s">
        <v>435</v>
      </c>
      <c r="B215" s="13" t="s">
        <v>436</v>
      </c>
      <c r="C215" s="35" t="s">
        <v>75</v>
      </c>
      <c r="D215" s="36">
        <v>20</v>
      </c>
      <c r="E215" s="36">
        <v>19.98</v>
      </c>
      <c r="F215" s="20">
        <f t="shared" si="101"/>
        <v>399.6</v>
      </c>
      <c r="G215" s="15">
        <v>0</v>
      </c>
      <c r="H215" s="14">
        <f t="shared" si="102"/>
        <v>0</v>
      </c>
      <c r="I215" s="15">
        <v>20</v>
      </c>
      <c r="J215" s="14">
        <f t="shared" si="103"/>
        <v>399.6</v>
      </c>
      <c r="K215" s="53">
        <v>0</v>
      </c>
      <c r="L215" s="14">
        <f t="shared" si="104"/>
        <v>0</v>
      </c>
      <c r="M215" s="53">
        <v>0</v>
      </c>
      <c r="N215" s="14">
        <f t="shared" si="105"/>
        <v>0</v>
      </c>
      <c r="O215" s="53">
        <v>0</v>
      </c>
      <c r="P215" s="14">
        <f t="shared" si="106"/>
        <v>0</v>
      </c>
      <c r="Q215" s="23"/>
      <c r="R215" s="14">
        <f t="shared" si="107"/>
        <v>0</v>
      </c>
      <c r="S215" s="88">
        <f t="shared" si="108"/>
        <v>1</v>
      </c>
      <c r="T215" s="23">
        <f t="shared" si="109"/>
        <v>0</v>
      </c>
      <c r="U215" s="14">
        <f t="shared" si="110"/>
        <v>0</v>
      </c>
      <c r="V215" s="88">
        <f t="shared" si="0"/>
        <v>0</v>
      </c>
    </row>
    <row r="216" spans="1:22" ht="11.25" customHeight="1" x14ac:dyDescent="0.2">
      <c r="A216" s="34" t="s">
        <v>437</v>
      </c>
      <c r="B216" s="13" t="s">
        <v>438</v>
      </c>
      <c r="C216" s="35" t="s">
        <v>75</v>
      </c>
      <c r="D216" s="36">
        <v>32</v>
      </c>
      <c r="E216" s="36">
        <v>11.21</v>
      </c>
      <c r="F216" s="20">
        <f t="shared" si="101"/>
        <v>358.72</v>
      </c>
      <c r="G216" s="15">
        <v>0</v>
      </c>
      <c r="H216" s="14">
        <f t="shared" si="102"/>
        <v>0</v>
      </c>
      <c r="I216" s="15">
        <v>32</v>
      </c>
      <c r="J216" s="14">
        <f t="shared" si="103"/>
        <v>358.72</v>
      </c>
      <c r="K216" s="53">
        <v>0</v>
      </c>
      <c r="L216" s="14">
        <f t="shared" si="104"/>
        <v>0</v>
      </c>
      <c r="M216" s="53">
        <v>0</v>
      </c>
      <c r="N216" s="14">
        <f t="shared" si="105"/>
        <v>0</v>
      </c>
      <c r="O216" s="53">
        <v>0</v>
      </c>
      <c r="P216" s="14">
        <f t="shared" si="106"/>
        <v>0</v>
      </c>
      <c r="Q216" s="23"/>
      <c r="R216" s="14">
        <f t="shared" si="107"/>
        <v>0</v>
      </c>
      <c r="S216" s="88">
        <f t="shared" si="108"/>
        <v>1</v>
      </c>
      <c r="T216" s="23">
        <f t="shared" si="109"/>
        <v>0</v>
      </c>
      <c r="U216" s="14">
        <f t="shared" si="110"/>
        <v>0</v>
      </c>
      <c r="V216" s="88">
        <f t="shared" si="0"/>
        <v>0</v>
      </c>
    </row>
    <row r="217" spans="1:22" ht="11.25" customHeight="1" x14ac:dyDescent="0.2">
      <c r="A217" s="34" t="s">
        <v>439</v>
      </c>
      <c r="B217" s="13" t="s">
        <v>440</v>
      </c>
      <c r="C217" s="35" t="s">
        <v>24</v>
      </c>
      <c r="D217" s="36">
        <v>32</v>
      </c>
      <c r="E217" s="36">
        <v>7.04</v>
      </c>
      <c r="F217" s="20">
        <f t="shared" si="101"/>
        <v>225.28</v>
      </c>
      <c r="G217" s="15">
        <v>0</v>
      </c>
      <c r="H217" s="14">
        <f t="shared" si="102"/>
        <v>0</v>
      </c>
      <c r="I217" s="15">
        <v>0</v>
      </c>
      <c r="J217" s="14">
        <f t="shared" si="103"/>
        <v>0</v>
      </c>
      <c r="K217" s="53">
        <v>0</v>
      </c>
      <c r="L217" s="14">
        <f t="shared" si="104"/>
        <v>0</v>
      </c>
      <c r="M217" s="53">
        <v>0</v>
      </c>
      <c r="N217" s="14">
        <f t="shared" si="105"/>
        <v>0</v>
      </c>
      <c r="O217" s="53">
        <v>0</v>
      </c>
      <c r="P217" s="14">
        <f t="shared" si="106"/>
        <v>0</v>
      </c>
      <c r="Q217" s="23"/>
      <c r="R217" s="14">
        <f t="shared" si="107"/>
        <v>0</v>
      </c>
      <c r="S217" s="88">
        <f t="shared" si="108"/>
        <v>0</v>
      </c>
      <c r="T217" s="23">
        <f t="shared" si="109"/>
        <v>32</v>
      </c>
      <c r="U217" s="14">
        <f t="shared" si="110"/>
        <v>225.28</v>
      </c>
      <c r="V217" s="88">
        <f t="shared" si="0"/>
        <v>1</v>
      </c>
    </row>
    <row r="218" spans="1:22" ht="11.25" customHeight="1" x14ac:dyDescent="0.2">
      <c r="A218" s="37" t="s">
        <v>441</v>
      </c>
      <c r="B218" s="12" t="s">
        <v>442</v>
      </c>
      <c r="C218" s="38"/>
      <c r="D218" s="39"/>
      <c r="E218" s="39"/>
      <c r="F218" s="89">
        <f>SUM(F219:F225)</f>
        <v>4575.95</v>
      </c>
      <c r="G218" s="40"/>
      <c r="H218" s="17">
        <f>SUM(H219:H225)</f>
        <v>0</v>
      </c>
      <c r="I218" s="54"/>
      <c r="J218" s="17">
        <f>SUM(J219:J225)</f>
        <v>2033.52</v>
      </c>
      <c r="K218" s="54"/>
      <c r="L218" s="17">
        <f>SUM(L219:L225)</f>
        <v>0</v>
      </c>
      <c r="M218" s="54"/>
      <c r="N218" s="17">
        <f>SUM(N219:N225)</f>
        <v>2041.17</v>
      </c>
      <c r="O218" s="54"/>
      <c r="P218" s="17">
        <f>SUM(P219:P225)</f>
        <v>0</v>
      </c>
      <c r="Q218" s="40"/>
      <c r="R218" s="17">
        <f>SUM(R219:R225)</f>
        <v>0</v>
      </c>
      <c r="S218" s="90">
        <f>(H218+J218+L218+N218+P218+R218)/F218</f>
        <v>0.89045771916214123</v>
      </c>
      <c r="T218" s="98"/>
      <c r="U218" s="17">
        <f>SUM(U219:U225)</f>
        <v>501.26</v>
      </c>
      <c r="V218" s="91">
        <f t="shared" si="0"/>
        <v>0.1095422808378588</v>
      </c>
    </row>
    <row r="219" spans="1:22" ht="22.5" customHeight="1" x14ac:dyDescent="0.2">
      <c r="A219" s="34" t="s">
        <v>443</v>
      </c>
      <c r="B219" s="13" t="s">
        <v>444</v>
      </c>
      <c r="C219" s="35" t="s">
        <v>91</v>
      </c>
      <c r="D219" s="36">
        <v>62</v>
      </c>
      <c r="E219" s="36">
        <v>24.21</v>
      </c>
      <c r="F219" s="20">
        <f t="shared" ref="F219:F225" si="111">D219*E219</f>
        <v>1501.02</v>
      </c>
      <c r="G219" s="15">
        <v>0</v>
      </c>
      <c r="H219" s="14">
        <f t="shared" ref="H219:H225" si="112">G219*E219</f>
        <v>0</v>
      </c>
      <c r="I219" s="15">
        <v>0</v>
      </c>
      <c r="J219" s="14">
        <f t="shared" ref="J219:J225" si="113">I219*E219</f>
        <v>0</v>
      </c>
      <c r="K219" s="53">
        <v>0</v>
      </c>
      <c r="L219" s="14">
        <f t="shared" ref="L219:L225" si="114">K219*$E219</f>
        <v>0</v>
      </c>
      <c r="M219" s="53">
        <v>62</v>
      </c>
      <c r="N219" s="14">
        <f t="shared" ref="N219:N225" si="115">M219*$E219</f>
        <v>1501.02</v>
      </c>
      <c r="O219" s="53">
        <v>0</v>
      </c>
      <c r="P219" s="14">
        <f t="shared" ref="P219:P225" si="116">O219*$E219</f>
        <v>0</v>
      </c>
      <c r="Q219" s="23"/>
      <c r="R219" s="14">
        <f t="shared" ref="R219:R225" si="117">Q219*$E219</f>
        <v>0</v>
      </c>
      <c r="S219" s="88">
        <f t="shared" ref="S219:S225" si="118">(J219+H219+L219+N219+P219+R219)/F219</f>
        <v>1</v>
      </c>
      <c r="T219" s="23">
        <f t="shared" ref="T219:T225" si="119">D219-G219-I219-K219-M219-O219-Q219</f>
        <v>0</v>
      </c>
      <c r="U219" s="14">
        <f t="shared" ref="U219:U225" si="120">T219*E219</f>
        <v>0</v>
      </c>
      <c r="V219" s="88">
        <f t="shared" si="0"/>
        <v>0</v>
      </c>
    </row>
    <row r="220" spans="1:22" ht="22.5" customHeight="1" x14ac:dyDescent="0.2">
      <c r="A220" s="34" t="s">
        <v>445</v>
      </c>
      <c r="B220" s="13" t="s">
        <v>444</v>
      </c>
      <c r="C220" s="35" t="s">
        <v>91</v>
      </c>
      <c r="D220" s="36">
        <v>48</v>
      </c>
      <c r="E220" s="36">
        <v>24.21</v>
      </c>
      <c r="F220" s="20">
        <f t="shared" si="111"/>
        <v>1162.08</v>
      </c>
      <c r="G220" s="15">
        <v>0</v>
      </c>
      <c r="H220" s="14">
        <f t="shared" si="112"/>
        <v>0</v>
      </c>
      <c r="I220" s="15">
        <v>48</v>
      </c>
      <c r="J220" s="14">
        <f t="shared" si="113"/>
        <v>1162.08</v>
      </c>
      <c r="K220" s="53">
        <v>0</v>
      </c>
      <c r="L220" s="14">
        <f t="shared" si="114"/>
        <v>0</v>
      </c>
      <c r="M220" s="53">
        <v>0</v>
      </c>
      <c r="N220" s="14">
        <f t="shared" si="115"/>
        <v>0</v>
      </c>
      <c r="O220" s="53">
        <v>0</v>
      </c>
      <c r="P220" s="14">
        <f t="shared" si="116"/>
        <v>0</v>
      </c>
      <c r="Q220" s="23"/>
      <c r="R220" s="14">
        <f t="shared" si="117"/>
        <v>0</v>
      </c>
      <c r="S220" s="88">
        <f t="shared" si="118"/>
        <v>1</v>
      </c>
      <c r="T220" s="23">
        <f t="shared" si="119"/>
        <v>0</v>
      </c>
      <c r="U220" s="14">
        <f t="shared" si="120"/>
        <v>0</v>
      </c>
      <c r="V220" s="88">
        <f t="shared" si="0"/>
        <v>0</v>
      </c>
    </row>
    <row r="221" spans="1:22" ht="22.5" customHeight="1" x14ac:dyDescent="0.2">
      <c r="A221" s="34" t="s">
        <v>446</v>
      </c>
      <c r="B221" s="13" t="s">
        <v>447</v>
      </c>
      <c r="C221" s="35" t="s">
        <v>24</v>
      </c>
      <c r="D221" s="36">
        <v>32</v>
      </c>
      <c r="E221" s="36">
        <v>20.09</v>
      </c>
      <c r="F221" s="20">
        <f t="shared" si="111"/>
        <v>642.88</v>
      </c>
      <c r="G221" s="15">
        <v>0</v>
      </c>
      <c r="H221" s="14">
        <f t="shared" si="112"/>
        <v>0</v>
      </c>
      <c r="I221" s="15">
        <v>32</v>
      </c>
      <c r="J221" s="14">
        <f t="shared" si="113"/>
        <v>642.88</v>
      </c>
      <c r="K221" s="53">
        <v>0</v>
      </c>
      <c r="L221" s="14">
        <f t="shared" si="114"/>
        <v>0</v>
      </c>
      <c r="M221" s="53">
        <v>0</v>
      </c>
      <c r="N221" s="14">
        <f t="shared" si="115"/>
        <v>0</v>
      </c>
      <c r="O221" s="53">
        <v>0</v>
      </c>
      <c r="P221" s="14">
        <f t="shared" si="116"/>
        <v>0</v>
      </c>
      <c r="Q221" s="23"/>
      <c r="R221" s="14">
        <f t="shared" si="117"/>
        <v>0</v>
      </c>
      <c r="S221" s="88">
        <f t="shared" si="118"/>
        <v>1</v>
      </c>
      <c r="T221" s="23">
        <f t="shared" si="119"/>
        <v>0</v>
      </c>
      <c r="U221" s="14">
        <f t="shared" si="120"/>
        <v>0</v>
      </c>
      <c r="V221" s="88">
        <f t="shared" si="0"/>
        <v>0</v>
      </c>
    </row>
    <row r="222" spans="1:22" ht="33.75" customHeight="1" x14ac:dyDescent="0.2">
      <c r="A222" s="34" t="s">
        <v>448</v>
      </c>
      <c r="B222" s="13" t="s">
        <v>449</v>
      </c>
      <c r="C222" s="35" t="s">
        <v>24</v>
      </c>
      <c r="D222" s="36">
        <v>8</v>
      </c>
      <c r="E222" s="36">
        <v>28.57</v>
      </c>
      <c r="F222" s="20">
        <f t="shared" si="111"/>
        <v>228.56</v>
      </c>
      <c r="G222" s="15">
        <v>0</v>
      </c>
      <c r="H222" s="14">
        <f t="shared" si="112"/>
        <v>0</v>
      </c>
      <c r="I222" s="15">
        <v>8</v>
      </c>
      <c r="J222" s="14">
        <f t="shared" si="113"/>
        <v>228.56</v>
      </c>
      <c r="K222" s="53">
        <v>0</v>
      </c>
      <c r="L222" s="14">
        <f t="shared" si="114"/>
        <v>0</v>
      </c>
      <c r="M222" s="53">
        <v>0</v>
      </c>
      <c r="N222" s="14">
        <f t="shared" si="115"/>
        <v>0</v>
      </c>
      <c r="O222" s="53">
        <v>0</v>
      </c>
      <c r="P222" s="14">
        <f t="shared" si="116"/>
        <v>0</v>
      </c>
      <c r="Q222" s="23"/>
      <c r="R222" s="14">
        <f t="shared" si="117"/>
        <v>0</v>
      </c>
      <c r="S222" s="88">
        <f t="shared" si="118"/>
        <v>1</v>
      </c>
      <c r="T222" s="23">
        <f t="shared" si="119"/>
        <v>0</v>
      </c>
      <c r="U222" s="14">
        <f t="shared" si="120"/>
        <v>0</v>
      </c>
      <c r="V222" s="88">
        <f t="shared" si="0"/>
        <v>0</v>
      </c>
    </row>
    <row r="223" spans="1:22" ht="11.25" customHeight="1" x14ac:dyDescent="0.2">
      <c r="A223" s="34" t="s">
        <v>450</v>
      </c>
      <c r="B223" s="13" t="s">
        <v>451</v>
      </c>
      <c r="C223" s="35" t="s">
        <v>75</v>
      </c>
      <c r="D223" s="36">
        <v>6</v>
      </c>
      <c r="E223" s="36">
        <v>44.71</v>
      </c>
      <c r="F223" s="20">
        <f t="shared" si="111"/>
        <v>268.26</v>
      </c>
      <c r="G223" s="15">
        <v>0</v>
      </c>
      <c r="H223" s="14">
        <f t="shared" si="112"/>
        <v>0</v>
      </c>
      <c r="I223" s="15">
        <v>0</v>
      </c>
      <c r="J223" s="14">
        <f t="shared" si="113"/>
        <v>0</v>
      </c>
      <c r="K223" s="53">
        <v>0</v>
      </c>
      <c r="L223" s="14">
        <f t="shared" si="114"/>
        <v>0</v>
      </c>
      <c r="M223" s="53">
        <v>0</v>
      </c>
      <c r="N223" s="14">
        <f t="shared" si="115"/>
        <v>0</v>
      </c>
      <c r="O223" s="53">
        <v>0</v>
      </c>
      <c r="P223" s="14">
        <f t="shared" si="116"/>
        <v>0</v>
      </c>
      <c r="Q223" s="23"/>
      <c r="R223" s="14">
        <f t="shared" si="117"/>
        <v>0</v>
      </c>
      <c r="S223" s="88">
        <f t="shared" si="118"/>
        <v>0</v>
      </c>
      <c r="T223" s="23">
        <f t="shared" si="119"/>
        <v>6</v>
      </c>
      <c r="U223" s="14">
        <f t="shared" si="120"/>
        <v>268.26</v>
      </c>
      <c r="V223" s="88">
        <f t="shared" si="0"/>
        <v>1</v>
      </c>
    </row>
    <row r="224" spans="1:22" ht="33.75" customHeight="1" x14ac:dyDescent="0.2">
      <c r="A224" s="34" t="s">
        <v>452</v>
      </c>
      <c r="B224" s="13" t="s">
        <v>333</v>
      </c>
      <c r="C224" s="35" t="s">
        <v>24</v>
      </c>
      <c r="D224" s="36">
        <v>4</v>
      </c>
      <c r="E224" s="36">
        <v>58.25</v>
      </c>
      <c r="F224" s="20">
        <f t="shared" si="111"/>
        <v>233</v>
      </c>
      <c r="G224" s="15">
        <v>0</v>
      </c>
      <c r="H224" s="14">
        <f t="shared" si="112"/>
        <v>0</v>
      </c>
      <c r="I224" s="15">
        <v>0</v>
      </c>
      <c r="J224" s="14">
        <f t="shared" si="113"/>
        <v>0</v>
      </c>
      <c r="K224" s="53">
        <v>0</v>
      </c>
      <c r="L224" s="14">
        <f t="shared" si="114"/>
        <v>0</v>
      </c>
      <c r="M224" s="53">
        <v>0</v>
      </c>
      <c r="N224" s="14">
        <f t="shared" si="115"/>
        <v>0</v>
      </c>
      <c r="O224" s="53">
        <v>0</v>
      </c>
      <c r="P224" s="14">
        <f t="shared" si="116"/>
        <v>0</v>
      </c>
      <c r="Q224" s="23"/>
      <c r="R224" s="14">
        <f t="shared" si="117"/>
        <v>0</v>
      </c>
      <c r="S224" s="88">
        <f t="shared" si="118"/>
        <v>0</v>
      </c>
      <c r="T224" s="23">
        <f t="shared" si="119"/>
        <v>4</v>
      </c>
      <c r="U224" s="14">
        <f t="shared" si="120"/>
        <v>233</v>
      </c>
      <c r="V224" s="88">
        <f t="shared" si="0"/>
        <v>1</v>
      </c>
    </row>
    <row r="225" spans="1:22" ht="22.5" customHeight="1" x14ac:dyDescent="0.2">
      <c r="A225" s="34" t="s">
        <v>453</v>
      </c>
      <c r="B225" s="13" t="s">
        <v>422</v>
      </c>
      <c r="C225" s="35" t="s">
        <v>24</v>
      </c>
      <c r="D225" s="36">
        <v>65</v>
      </c>
      <c r="E225" s="36">
        <v>8.31</v>
      </c>
      <c r="F225" s="20">
        <f t="shared" si="111"/>
        <v>540.15</v>
      </c>
      <c r="G225" s="15">
        <v>0</v>
      </c>
      <c r="H225" s="14">
        <f t="shared" si="112"/>
        <v>0</v>
      </c>
      <c r="I225" s="15">
        <v>0</v>
      </c>
      <c r="J225" s="14">
        <f t="shared" si="113"/>
        <v>0</v>
      </c>
      <c r="K225" s="53">
        <v>0</v>
      </c>
      <c r="L225" s="14">
        <f t="shared" si="114"/>
        <v>0</v>
      </c>
      <c r="M225" s="53">
        <v>65</v>
      </c>
      <c r="N225" s="14">
        <f t="shared" si="115"/>
        <v>540.15</v>
      </c>
      <c r="O225" s="53">
        <v>0</v>
      </c>
      <c r="P225" s="14">
        <f t="shared" si="116"/>
        <v>0</v>
      </c>
      <c r="Q225" s="23"/>
      <c r="R225" s="14">
        <f t="shared" si="117"/>
        <v>0</v>
      </c>
      <c r="S225" s="88">
        <f t="shared" si="118"/>
        <v>1</v>
      </c>
      <c r="T225" s="23">
        <f t="shared" si="119"/>
        <v>0</v>
      </c>
      <c r="U225" s="14">
        <f t="shared" si="120"/>
        <v>0</v>
      </c>
      <c r="V225" s="88">
        <f t="shared" si="0"/>
        <v>0</v>
      </c>
    </row>
    <row r="226" spans="1:22" ht="11.25" customHeight="1" x14ac:dyDescent="0.2">
      <c r="A226" s="37" t="s">
        <v>454</v>
      </c>
      <c r="B226" s="12" t="s">
        <v>1063</v>
      </c>
      <c r="C226" s="38"/>
      <c r="D226" s="39"/>
      <c r="E226" s="39"/>
      <c r="F226" s="89">
        <f>F227+F234+F261+F265</f>
        <v>155103.72999999998</v>
      </c>
      <c r="G226" s="40"/>
      <c r="H226" s="17">
        <f>H227+H234+H261+H265</f>
        <v>0</v>
      </c>
      <c r="I226" s="54"/>
      <c r="J226" s="17">
        <f>J227+J234+J261+J265</f>
        <v>0</v>
      </c>
      <c r="K226" s="54"/>
      <c r="L226" s="17">
        <f>L227+L234+L261+L265</f>
        <v>0</v>
      </c>
      <c r="M226" s="54"/>
      <c r="N226" s="17">
        <f>N227+N234+N261+N265</f>
        <v>0</v>
      </c>
      <c r="O226" s="54"/>
      <c r="P226" s="17">
        <f>P227+P234+P261+P265</f>
        <v>32756.49</v>
      </c>
      <c r="Q226" s="40"/>
      <c r="R226" s="17">
        <f>R227+R234+R261+R265</f>
        <v>7173.9600000000009</v>
      </c>
      <c r="S226" s="90">
        <f>(H226+J226+L226+N226+P226+R226)/F226</f>
        <v>0.2574435186052586</v>
      </c>
      <c r="T226" s="98"/>
      <c r="U226" s="17">
        <f>U227+U234+U261+U265</f>
        <v>115173.28</v>
      </c>
      <c r="V226" s="91">
        <f t="shared" si="0"/>
        <v>0.74255648139474151</v>
      </c>
    </row>
    <row r="227" spans="1:22" ht="11.25" customHeight="1" x14ac:dyDescent="0.2">
      <c r="A227" s="41" t="s">
        <v>455</v>
      </c>
      <c r="B227" s="18" t="s">
        <v>456</v>
      </c>
      <c r="C227" s="42"/>
      <c r="D227" s="43"/>
      <c r="E227" s="43"/>
      <c r="F227" s="92">
        <f>SUM(F228:F233)</f>
        <v>28429.489999999994</v>
      </c>
      <c r="G227" s="44"/>
      <c r="H227" s="19">
        <f>SUM(H228:H233)</f>
        <v>0</v>
      </c>
      <c r="I227" s="51"/>
      <c r="J227" s="19">
        <f>SUM(J228:J233)</f>
        <v>0</v>
      </c>
      <c r="K227" s="51"/>
      <c r="L227" s="19">
        <f>SUM(L228:L233)</f>
        <v>0</v>
      </c>
      <c r="M227" s="51"/>
      <c r="N227" s="19">
        <f>SUM(N228:N233)</f>
        <v>0</v>
      </c>
      <c r="O227" s="51"/>
      <c r="P227" s="19">
        <f>SUM(P228:P233)</f>
        <v>10901.48</v>
      </c>
      <c r="Q227" s="51"/>
      <c r="R227" s="51">
        <f>SUM(R228:R233)</f>
        <v>0</v>
      </c>
      <c r="S227" s="93">
        <f>(H227+J227+L227+N227+P227+R227)/F227</f>
        <v>0.38345675564352372</v>
      </c>
      <c r="T227" s="96"/>
      <c r="U227" s="19">
        <f>SUM(U228:U233)</f>
        <v>17528.009999999998</v>
      </c>
      <c r="V227" s="94">
        <f t="shared" si="0"/>
        <v>0.61654324435647634</v>
      </c>
    </row>
    <row r="228" spans="1:22" ht="33.75" customHeight="1" x14ac:dyDescent="0.2">
      <c r="A228" s="34" t="s">
        <v>457</v>
      </c>
      <c r="B228" s="13" t="s">
        <v>458</v>
      </c>
      <c r="C228" s="35" t="s">
        <v>91</v>
      </c>
      <c r="D228" s="36">
        <v>110</v>
      </c>
      <c r="E228" s="36">
        <v>85.63</v>
      </c>
      <c r="F228" s="20">
        <f t="shared" ref="F228:F233" si="121">D228*E228</f>
        <v>9419.2999999999993</v>
      </c>
      <c r="G228" s="15">
        <v>0</v>
      </c>
      <c r="H228" s="14">
        <f t="shared" ref="H228:H233" si="122">G228*E228</f>
        <v>0</v>
      </c>
      <c r="I228" s="15">
        <v>0</v>
      </c>
      <c r="J228" s="14">
        <f t="shared" ref="J228:J233" si="123">I228*E228</f>
        <v>0</v>
      </c>
      <c r="K228" s="53">
        <v>0</v>
      </c>
      <c r="L228" s="14">
        <f t="shared" ref="L228:L233" si="124">K228*$E228</f>
        <v>0</v>
      </c>
      <c r="M228" s="53">
        <v>0</v>
      </c>
      <c r="N228" s="14">
        <f t="shared" ref="N228:N233" si="125">M228*$E228</f>
        <v>0</v>
      </c>
      <c r="O228" s="53">
        <v>88</v>
      </c>
      <c r="P228" s="14">
        <f t="shared" ref="P228:P233" si="126">O228*$E228</f>
        <v>7535.44</v>
      </c>
      <c r="Q228" s="23"/>
      <c r="R228" s="14">
        <f t="shared" ref="R228:R233" si="127">Q228*$E228</f>
        <v>0</v>
      </c>
      <c r="S228" s="88">
        <f t="shared" ref="S228:S233" si="128">(J228+H228+L228+N228+P228+R228)/F228</f>
        <v>0.8</v>
      </c>
      <c r="T228" s="23">
        <f t="shared" ref="T228:T233" si="129">D228-G228-I228-K228-M228-O228-Q228</f>
        <v>22</v>
      </c>
      <c r="U228" s="14">
        <f t="shared" ref="U228:U233" si="130">T228*E228</f>
        <v>1883.86</v>
      </c>
      <c r="V228" s="88">
        <f t="shared" si="0"/>
        <v>0.2</v>
      </c>
    </row>
    <row r="229" spans="1:22" ht="45" customHeight="1" x14ac:dyDescent="0.2">
      <c r="A229" s="34" t="s">
        <v>459</v>
      </c>
      <c r="B229" s="13" t="s">
        <v>460</v>
      </c>
      <c r="C229" s="35" t="s">
        <v>75</v>
      </c>
      <c r="D229" s="36">
        <v>5</v>
      </c>
      <c r="E229" s="36">
        <v>2180.2199999999998</v>
      </c>
      <c r="F229" s="20">
        <f t="shared" si="121"/>
        <v>10901.099999999999</v>
      </c>
      <c r="G229" s="15">
        <v>0</v>
      </c>
      <c r="H229" s="14">
        <f t="shared" si="122"/>
        <v>0</v>
      </c>
      <c r="I229" s="15">
        <v>0</v>
      </c>
      <c r="J229" s="14">
        <f t="shared" si="123"/>
        <v>0</v>
      </c>
      <c r="K229" s="53">
        <v>0</v>
      </c>
      <c r="L229" s="14">
        <f t="shared" si="124"/>
        <v>0</v>
      </c>
      <c r="M229" s="53">
        <v>0</v>
      </c>
      <c r="N229" s="14">
        <f t="shared" si="125"/>
        <v>0</v>
      </c>
      <c r="O229" s="53"/>
      <c r="P229" s="14">
        <f t="shared" si="126"/>
        <v>0</v>
      </c>
      <c r="Q229" s="23"/>
      <c r="R229" s="14">
        <f t="shared" si="127"/>
        <v>0</v>
      </c>
      <c r="S229" s="88">
        <f t="shared" si="128"/>
        <v>0</v>
      </c>
      <c r="T229" s="23">
        <f t="shared" si="129"/>
        <v>5</v>
      </c>
      <c r="U229" s="14">
        <f t="shared" si="130"/>
        <v>10901.099999999999</v>
      </c>
      <c r="V229" s="88">
        <f t="shared" si="0"/>
        <v>1</v>
      </c>
    </row>
    <row r="230" spans="1:22" ht="56.25" customHeight="1" x14ac:dyDescent="0.2">
      <c r="A230" s="34" t="s">
        <v>461</v>
      </c>
      <c r="B230" s="13" t="s">
        <v>462</v>
      </c>
      <c r="C230" s="35" t="s">
        <v>24</v>
      </c>
      <c r="D230" s="36">
        <v>74</v>
      </c>
      <c r="E230" s="36">
        <v>15.06</v>
      </c>
      <c r="F230" s="20">
        <f t="shared" si="121"/>
        <v>1114.44</v>
      </c>
      <c r="G230" s="15">
        <v>0</v>
      </c>
      <c r="H230" s="14">
        <f t="shared" si="122"/>
        <v>0</v>
      </c>
      <c r="I230" s="15">
        <v>0</v>
      </c>
      <c r="J230" s="14">
        <f t="shared" si="123"/>
        <v>0</v>
      </c>
      <c r="K230" s="53">
        <v>0</v>
      </c>
      <c r="L230" s="14">
        <f t="shared" si="124"/>
        <v>0</v>
      </c>
      <c r="M230" s="53">
        <v>0</v>
      </c>
      <c r="N230" s="14">
        <f t="shared" si="125"/>
        <v>0</v>
      </c>
      <c r="O230" s="53"/>
      <c r="P230" s="14">
        <f t="shared" si="126"/>
        <v>0</v>
      </c>
      <c r="Q230" s="23"/>
      <c r="R230" s="14">
        <f t="shared" si="127"/>
        <v>0</v>
      </c>
      <c r="S230" s="88">
        <f t="shared" si="128"/>
        <v>0</v>
      </c>
      <c r="T230" s="23">
        <f t="shared" si="129"/>
        <v>74</v>
      </c>
      <c r="U230" s="14">
        <f t="shared" si="130"/>
        <v>1114.44</v>
      </c>
      <c r="V230" s="88">
        <f t="shared" si="0"/>
        <v>1</v>
      </c>
    </row>
    <row r="231" spans="1:22" ht="33.75" customHeight="1" x14ac:dyDescent="0.2">
      <c r="A231" s="34" t="s">
        <v>463</v>
      </c>
      <c r="B231" s="13" t="s">
        <v>464</v>
      </c>
      <c r="C231" s="35" t="s">
        <v>24</v>
      </c>
      <c r="D231" s="36">
        <v>17</v>
      </c>
      <c r="E231" s="36">
        <v>130.05000000000001</v>
      </c>
      <c r="F231" s="20">
        <f t="shared" si="121"/>
        <v>2210.8500000000004</v>
      </c>
      <c r="G231" s="15">
        <v>0</v>
      </c>
      <c r="H231" s="14">
        <f t="shared" si="122"/>
        <v>0</v>
      </c>
      <c r="I231" s="15">
        <v>0</v>
      </c>
      <c r="J231" s="14">
        <f t="shared" si="123"/>
        <v>0</v>
      </c>
      <c r="K231" s="53">
        <v>0</v>
      </c>
      <c r="L231" s="14">
        <f t="shared" si="124"/>
        <v>0</v>
      </c>
      <c r="M231" s="53">
        <v>0</v>
      </c>
      <c r="N231" s="14">
        <f t="shared" si="125"/>
        <v>0</v>
      </c>
      <c r="O231" s="53"/>
      <c r="P231" s="14">
        <f t="shared" si="126"/>
        <v>0</v>
      </c>
      <c r="Q231" s="23"/>
      <c r="R231" s="14">
        <f t="shared" si="127"/>
        <v>0</v>
      </c>
      <c r="S231" s="88">
        <f t="shared" si="128"/>
        <v>0</v>
      </c>
      <c r="T231" s="23">
        <f t="shared" si="129"/>
        <v>17</v>
      </c>
      <c r="U231" s="14">
        <f t="shared" si="130"/>
        <v>2210.8500000000004</v>
      </c>
      <c r="V231" s="88">
        <f t="shared" si="0"/>
        <v>1</v>
      </c>
    </row>
    <row r="232" spans="1:22" ht="33.75" customHeight="1" x14ac:dyDescent="0.2">
      <c r="A232" s="34" t="s">
        <v>465</v>
      </c>
      <c r="B232" s="13" t="s">
        <v>466</v>
      </c>
      <c r="C232" s="35" t="s">
        <v>24</v>
      </c>
      <c r="D232" s="36">
        <v>4</v>
      </c>
      <c r="E232" s="36">
        <v>177.28</v>
      </c>
      <c r="F232" s="20">
        <f t="shared" si="121"/>
        <v>709.12</v>
      </c>
      <c r="G232" s="15">
        <v>0</v>
      </c>
      <c r="H232" s="14">
        <f t="shared" si="122"/>
        <v>0</v>
      </c>
      <c r="I232" s="15">
        <v>0</v>
      </c>
      <c r="J232" s="14">
        <f t="shared" si="123"/>
        <v>0</v>
      </c>
      <c r="K232" s="53">
        <v>0</v>
      </c>
      <c r="L232" s="14">
        <f t="shared" si="124"/>
        <v>0</v>
      </c>
      <c r="M232" s="53">
        <v>0</v>
      </c>
      <c r="N232" s="14">
        <f t="shared" si="125"/>
        <v>0</v>
      </c>
      <c r="O232" s="53"/>
      <c r="P232" s="14">
        <f t="shared" si="126"/>
        <v>0</v>
      </c>
      <c r="Q232" s="23"/>
      <c r="R232" s="14">
        <f t="shared" si="127"/>
        <v>0</v>
      </c>
      <c r="S232" s="88">
        <f t="shared" si="128"/>
        <v>0</v>
      </c>
      <c r="T232" s="23">
        <f t="shared" si="129"/>
        <v>4</v>
      </c>
      <c r="U232" s="14">
        <f t="shared" si="130"/>
        <v>709.12</v>
      </c>
      <c r="V232" s="88">
        <f t="shared" si="0"/>
        <v>1</v>
      </c>
    </row>
    <row r="233" spans="1:22" ht="33.75" customHeight="1" x14ac:dyDescent="0.2">
      <c r="A233" s="34" t="s">
        <v>467</v>
      </c>
      <c r="B233" s="13" t="s">
        <v>468</v>
      </c>
      <c r="C233" s="35" t="s">
        <v>24</v>
      </c>
      <c r="D233" s="36">
        <v>23</v>
      </c>
      <c r="E233" s="36">
        <v>177.16</v>
      </c>
      <c r="F233" s="20">
        <f t="shared" si="121"/>
        <v>4074.68</v>
      </c>
      <c r="G233" s="15">
        <v>0</v>
      </c>
      <c r="H233" s="14">
        <f t="shared" si="122"/>
        <v>0</v>
      </c>
      <c r="I233" s="15">
        <v>0</v>
      </c>
      <c r="J233" s="14">
        <f t="shared" si="123"/>
        <v>0</v>
      </c>
      <c r="K233" s="53">
        <v>0</v>
      </c>
      <c r="L233" s="14">
        <f t="shared" si="124"/>
        <v>0</v>
      </c>
      <c r="M233" s="53">
        <v>0</v>
      </c>
      <c r="N233" s="14">
        <f t="shared" si="125"/>
        <v>0</v>
      </c>
      <c r="O233" s="53">
        <v>19</v>
      </c>
      <c r="P233" s="14">
        <f t="shared" si="126"/>
        <v>3366.04</v>
      </c>
      <c r="Q233" s="23"/>
      <c r="R233" s="14">
        <f t="shared" si="127"/>
        <v>0</v>
      </c>
      <c r="S233" s="88">
        <f t="shared" si="128"/>
        <v>0.82608695652173914</v>
      </c>
      <c r="T233" s="23">
        <f t="shared" si="129"/>
        <v>4</v>
      </c>
      <c r="U233" s="14">
        <f t="shared" si="130"/>
        <v>708.64</v>
      </c>
      <c r="V233" s="88">
        <f t="shared" si="0"/>
        <v>0.17391304347826086</v>
      </c>
    </row>
    <row r="234" spans="1:22" ht="11.25" customHeight="1" x14ac:dyDescent="0.2">
      <c r="A234" s="41" t="s">
        <v>469</v>
      </c>
      <c r="B234" s="18" t="s">
        <v>470</v>
      </c>
      <c r="C234" s="42"/>
      <c r="D234" s="43"/>
      <c r="E234" s="43"/>
      <c r="F234" s="92">
        <f>SUM(F235:F260)</f>
        <v>72364.249999999985</v>
      </c>
      <c r="G234" s="51"/>
      <c r="H234" s="19">
        <f>SUM(H235:H260)</f>
        <v>0</v>
      </c>
      <c r="I234" s="51"/>
      <c r="J234" s="19">
        <f>SUM(J235:J260)</f>
        <v>0</v>
      </c>
      <c r="K234" s="51"/>
      <c r="L234" s="19">
        <f>SUM(L235:L260)</f>
        <v>0</v>
      </c>
      <c r="M234" s="51"/>
      <c r="N234" s="19">
        <f>SUM(N235:N260)</f>
        <v>0</v>
      </c>
      <c r="O234" s="51"/>
      <c r="P234" s="19">
        <f>SUM(P235:P260)</f>
        <v>15398.13</v>
      </c>
      <c r="Q234" s="44"/>
      <c r="R234" s="51">
        <f>SUM(R235:R260)</f>
        <v>7173.9600000000009</v>
      </c>
      <c r="S234" s="93">
        <f>(H234+J234+L234+N234+P234+R234)/F234</f>
        <v>0.31192322175659948</v>
      </c>
      <c r="T234" s="96"/>
      <c r="U234" s="19">
        <f>SUM(U235:U260)</f>
        <v>49792.160000000003</v>
      </c>
      <c r="V234" s="94">
        <f t="shared" si="0"/>
        <v>0.68807677824340074</v>
      </c>
    </row>
    <row r="235" spans="1:22" ht="22.5" customHeight="1" x14ac:dyDescent="0.2">
      <c r="A235" s="34" t="s">
        <v>471</v>
      </c>
      <c r="B235" s="57" t="s">
        <v>472</v>
      </c>
      <c r="C235" s="58" t="s">
        <v>24</v>
      </c>
      <c r="D235" s="59">
        <v>141</v>
      </c>
      <c r="E235" s="59">
        <v>38.270000000000003</v>
      </c>
      <c r="F235" s="20">
        <f t="shared" ref="F235:F260" si="131">D235*E235</f>
        <v>5396.0700000000006</v>
      </c>
      <c r="G235" s="15">
        <v>0</v>
      </c>
      <c r="H235" s="14">
        <f t="shared" ref="H235:H260" si="132">G235*E235</f>
        <v>0</v>
      </c>
      <c r="I235" s="15">
        <v>0</v>
      </c>
      <c r="J235" s="14">
        <f t="shared" ref="J235:J260" si="133">I235*E235</f>
        <v>0</v>
      </c>
      <c r="K235" s="53">
        <v>0</v>
      </c>
      <c r="L235" s="14">
        <f t="shared" ref="L235:L260" si="134">K235*$E235</f>
        <v>0</v>
      </c>
      <c r="M235" s="53">
        <v>0</v>
      </c>
      <c r="N235" s="14">
        <f t="shared" ref="N235:N260" si="135">M235*$E235</f>
        <v>0</v>
      </c>
      <c r="O235" s="53">
        <v>0</v>
      </c>
      <c r="P235" s="14">
        <f t="shared" ref="P235:P260" si="136">O235*$E235</f>
        <v>0</v>
      </c>
      <c r="Q235" s="23">
        <v>100</v>
      </c>
      <c r="R235" s="14">
        <f t="shared" ref="R235:R260" si="137">Q235*$E235</f>
        <v>3827.0000000000005</v>
      </c>
      <c r="S235" s="88">
        <f t="shared" ref="S235:S260" si="138">(J235+H235+L235+N235+P235+R235)/F235</f>
        <v>0.70921985815602839</v>
      </c>
      <c r="T235" s="23">
        <f t="shared" ref="T235:T260" si="139">D235-G235-I235-K235-M235-O235-Q235</f>
        <v>41</v>
      </c>
      <c r="U235" s="14">
        <f t="shared" ref="U235:U260" si="140">T235*E235</f>
        <v>1569.0700000000002</v>
      </c>
      <c r="V235" s="88">
        <f t="shared" si="0"/>
        <v>0.29078014184397161</v>
      </c>
    </row>
    <row r="236" spans="1:22" ht="22.5" customHeight="1" x14ac:dyDescent="0.2">
      <c r="A236" s="34" t="s">
        <v>473</v>
      </c>
      <c r="B236" s="57" t="s">
        <v>474</v>
      </c>
      <c r="C236" s="58" t="s">
        <v>27</v>
      </c>
      <c r="D236" s="59">
        <v>200</v>
      </c>
      <c r="E236" s="59">
        <v>16.86</v>
      </c>
      <c r="F236" s="20">
        <f t="shared" si="131"/>
        <v>3372</v>
      </c>
      <c r="G236" s="15">
        <v>0</v>
      </c>
      <c r="H236" s="14">
        <f t="shared" si="132"/>
        <v>0</v>
      </c>
      <c r="I236" s="15">
        <v>0</v>
      </c>
      <c r="J236" s="14">
        <f t="shared" si="133"/>
        <v>0</v>
      </c>
      <c r="K236" s="53">
        <v>0</v>
      </c>
      <c r="L236" s="14">
        <f t="shared" si="134"/>
        <v>0</v>
      </c>
      <c r="M236" s="53">
        <v>0</v>
      </c>
      <c r="N236" s="14">
        <f t="shared" si="135"/>
        <v>0</v>
      </c>
      <c r="O236" s="53">
        <v>160</v>
      </c>
      <c r="P236" s="14">
        <f t="shared" si="136"/>
        <v>2697.6</v>
      </c>
      <c r="Q236" s="23"/>
      <c r="R236" s="14">
        <f t="shared" si="137"/>
        <v>0</v>
      </c>
      <c r="S236" s="88">
        <f t="shared" si="138"/>
        <v>0.79999999999999993</v>
      </c>
      <c r="T236" s="23">
        <f t="shared" si="139"/>
        <v>40</v>
      </c>
      <c r="U236" s="14">
        <f t="shared" si="140"/>
        <v>674.4</v>
      </c>
      <c r="V236" s="88">
        <f t="shared" si="0"/>
        <v>0.19999999999999998</v>
      </c>
    </row>
    <row r="237" spans="1:22" ht="33.75" customHeight="1" x14ac:dyDescent="0.2">
      <c r="A237" s="34" t="s">
        <v>475</v>
      </c>
      <c r="B237" s="57" t="s">
        <v>476</v>
      </c>
      <c r="C237" s="58" t="s">
        <v>24</v>
      </c>
      <c r="D237" s="59">
        <v>141</v>
      </c>
      <c r="E237" s="59">
        <v>49.22</v>
      </c>
      <c r="F237" s="20">
        <f t="shared" si="131"/>
        <v>6940.0199999999995</v>
      </c>
      <c r="G237" s="15">
        <v>0</v>
      </c>
      <c r="H237" s="14">
        <f t="shared" si="132"/>
        <v>0</v>
      </c>
      <c r="I237" s="15">
        <v>0</v>
      </c>
      <c r="J237" s="14">
        <f t="shared" si="133"/>
        <v>0</v>
      </c>
      <c r="K237" s="53">
        <v>0</v>
      </c>
      <c r="L237" s="14">
        <f t="shared" si="134"/>
        <v>0</v>
      </c>
      <c r="M237" s="53">
        <v>0</v>
      </c>
      <c r="N237" s="14">
        <f t="shared" si="135"/>
        <v>0</v>
      </c>
      <c r="O237" s="53">
        <v>32</v>
      </c>
      <c r="P237" s="14">
        <f t="shared" si="136"/>
        <v>1575.04</v>
      </c>
      <c r="Q237" s="82">
        <v>68</v>
      </c>
      <c r="R237" s="14">
        <f t="shared" si="137"/>
        <v>3346.96</v>
      </c>
      <c r="S237" s="88">
        <f t="shared" si="138"/>
        <v>0.70921985815602839</v>
      </c>
      <c r="T237" s="23">
        <f t="shared" si="139"/>
        <v>41</v>
      </c>
      <c r="U237" s="14">
        <f t="shared" si="140"/>
        <v>2018.02</v>
      </c>
      <c r="V237" s="88">
        <f t="shared" si="0"/>
        <v>0.29078014184397166</v>
      </c>
    </row>
    <row r="238" spans="1:22" ht="33.75" customHeight="1" x14ac:dyDescent="0.2">
      <c r="A238" s="34" t="s">
        <v>477</v>
      </c>
      <c r="B238" s="57" t="s">
        <v>478</v>
      </c>
      <c r="C238" s="58" t="s">
        <v>24</v>
      </c>
      <c r="D238" s="59">
        <v>10</v>
      </c>
      <c r="E238" s="59">
        <v>149.19999999999999</v>
      </c>
      <c r="F238" s="20">
        <f t="shared" si="131"/>
        <v>1492</v>
      </c>
      <c r="G238" s="15">
        <v>0</v>
      </c>
      <c r="H238" s="14">
        <f t="shared" si="132"/>
        <v>0</v>
      </c>
      <c r="I238" s="15">
        <v>0</v>
      </c>
      <c r="J238" s="14">
        <f t="shared" si="133"/>
        <v>0</v>
      </c>
      <c r="K238" s="53">
        <v>0</v>
      </c>
      <c r="L238" s="14">
        <f t="shared" si="134"/>
        <v>0</v>
      </c>
      <c r="M238" s="53">
        <v>0</v>
      </c>
      <c r="N238" s="14">
        <f t="shared" si="135"/>
        <v>0</v>
      </c>
      <c r="O238" s="53">
        <v>0</v>
      </c>
      <c r="P238" s="14">
        <f t="shared" si="136"/>
        <v>0</v>
      </c>
      <c r="Q238" s="23"/>
      <c r="R238" s="14">
        <f t="shared" si="137"/>
        <v>0</v>
      </c>
      <c r="S238" s="88">
        <f t="shared" si="138"/>
        <v>0</v>
      </c>
      <c r="T238" s="23">
        <f t="shared" si="139"/>
        <v>10</v>
      </c>
      <c r="U238" s="14">
        <f t="shared" si="140"/>
        <v>1492</v>
      </c>
      <c r="V238" s="88">
        <f t="shared" si="0"/>
        <v>1</v>
      </c>
    </row>
    <row r="239" spans="1:22" ht="11.25" customHeight="1" x14ac:dyDescent="0.2">
      <c r="A239" s="34" t="s">
        <v>479</v>
      </c>
      <c r="B239" s="57" t="s">
        <v>480</v>
      </c>
      <c r="C239" s="58" t="s">
        <v>24</v>
      </c>
      <c r="D239" s="59">
        <v>30</v>
      </c>
      <c r="E239" s="59">
        <v>68.349999999999994</v>
      </c>
      <c r="F239" s="20">
        <f t="shared" si="131"/>
        <v>2050.5</v>
      </c>
      <c r="G239" s="15">
        <v>0</v>
      </c>
      <c r="H239" s="14">
        <f t="shared" si="132"/>
        <v>0</v>
      </c>
      <c r="I239" s="15">
        <v>0</v>
      </c>
      <c r="J239" s="14">
        <f t="shared" si="133"/>
        <v>0</v>
      </c>
      <c r="K239" s="53">
        <v>0</v>
      </c>
      <c r="L239" s="14">
        <f t="shared" si="134"/>
        <v>0</v>
      </c>
      <c r="M239" s="53">
        <v>0</v>
      </c>
      <c r="N239" s="14">
        <f t="shared" si="135"/>
        <v>0</v>
      </c>
      <c r="O239" s="53">
        <v>0</v>
      </c>
      <c r="P239" s="14">
        <f t="shared" si="136"/>
        <v>0</v>
      </c>
      <c r="Q239" s="23"/>
      <c r="R239" s="14">
        <f t="shared" si="137"/>
        <v>0</v>
      </c>
      <c r="S239" s="88">
        <f t="shared" si="138"/>
        <v>0</v>
      </c>
      <c r="T239" s="23">
        <f t="shared" si="139"/>
        <v>30</v>
      </c>
      <c r="U239" s="14">
        <f t="shared" si="140"/>
        <v>2050.5</v>
      </c>
      <c r="V239" s="88">
        <f t="shared" si="0"/>
        <v>1</v>
      </c>
    </row>
    <row r="240" spans="1:22" ht="22.5" customHeight="1" x14ac:dyDescent="0.2">
      <c r="A240" s="34" t="s">
        <v>481</v>
      </c>
      <c r="B240" s="57" t="s">
        <v>482</v>
      </c>
      <c r="C240" s="58" t="s">
        <v>24</v>
      </c>
      <c r="D240" s="59">
        <v>5</v>
      </c>
      <c r="E240" s="59">
        <v>149.19999999999999</v>
      </c>
      <c r="F240" s="20">
        <f t="shared" si="131"/>
        <v>746</v>
      </c>
      <c r="G240" s="15">
        <v>0</v>
      </c>
      <c r="H240" s="14">
        <f t="shared" si="132"/>
        <v>0</v>
      </c>
      <c r="I240" s="15">
        <v>0</v>
      </c>
      <c r="J240" s="14">
        <f t="shared" si="133"/>
        <v>0</v>
      </c>
      <c r="K240" s="53">
        <v>0</v>
      </c>
      <c r="L240" s="14">
        <f t="shared" si="134"/>
        <v>0</v>
      </c>
      <c r="M240" s="53">
        <v>0</v>
      </c>
      <c r="N240" s="14">
        <f t="shared" si="135"/>
        <v>0</v>
      </c>
      <c r="O240" s="53">
        <v>0</v>
      </c>
      <c r="P240" s="14">
        <f t="shared" si="136"/>
        <v>0</v>
      </c>
      <c r="Q240" s="23"/>
      <c r="R240" s="14">
        <f t="shared" si="137"/>
        <v>0</v>
      </c>
      <c r="S240" s="88">
        <f t="shared" si="138"/>
        <v>0</v>
      </c>
      <c r="T240" s="23">
        <f t="shared" si="139"/>
        <v>5</v>
      </c>
      <c r="U240" s="14">
        <f t="shared" si="140"/>
        <v>746</v>
      </c>
      <c r="V240" s="88">
        <f t="shared" si="0"/>
        <v>1</v>
      </c>
    </row>
    <row r="241" spans="1:22" ht="22.5" customHeight="1" x14ac:dyDescent="0.2">
      <c r="A241" s="34" t="s">
        <v>483</v>
      </c>
      <c r="B241" s="57" t="s">
        <v>484</v>
      </c>
      <c r="C241" s="58" t="s">
        <v>75</v>
      </c>
      <c r="D241" s="59">
        <v>13</v>
      </c>
      <c r="E241" s="59">
        <v>52.57</v>
      </c>
      <c r="F241" s="20">
        <f t="shared" si="131"/>
        <v>683.41</v>
      </c>
      <c r="G241" s="15">
        <v>0</v>
      </c>
      <c r="H241" s="14">
        <f t="shared" si="132"/>
        <v>0</v>
      </c>
      <c r="I241" s="15">
        <v>0</v>
      </c>
      <c r="J241" s="14">
        <f t="shared" si="133"/>
        <v>0</v>
      </c>
      <c r="K241" s="53">
        <v>0</v>
      </c>
      <c r="L241" s="14">
        <f t="shared" si="134"/>
        <v>0</v>
      </c>
      <c r="M241" s="53">
        <v>0</v>
      </c>
      <c r="N241" s="14">
        <f t="shared" si="135"/>
        <v>0</v>
      </c>
      <c r="O241" s="53">
        <v>0</v>
      </c>
      <c r="P241" s="14">
        <f t="shared" si="136"/>
        <v>0</v>
      </c>
      <c r="Q241" s="23"/>
      <c r="R241" s="14">
        <f t="shared" si="137"/>
        <v>0</v>
      </c>
      <c r="S241" s="88">
        <f t="shared" si="138"/>
        <v>0</v>
      </c>
      <c r="T241" s="23">
        <f t="shared" si="139"/>
        <v>13</v>
      </c>
      <c r="U241" s="14">
        <f t="shared" si="140"/>
        <v>683.41</v>
      </c>
      <c r="V241" s="88">
        <f t="shared" si="0"/>
        <v>1</v>
      </c>
    </row>
    <row r="242" spans="1:22" ht="33.75" customHeight="1" x14ac:dyDescent="0.2">
      <c r="A242" s="34" t="s">
        <v>485</v>
      </c>
      <c r="B242" s="57" t="s">
        <v>486</v>
      </c>
      <c r="C242" s="58" t="s">
        <v>24</v>
      </c>
      <c r="D242" s="59">
        <v>22</v>
      </c>
      <c r="E242" s="59">
        <v>32.840000000000003</v>
      </c>
      <c r="F242" s="20">
        <f t="shared" si="131"/>
        <v>722.48</v>
      </c>
      <c r="G242" s="15">
        <v>0</v>
      </c>
      <c r="H242" s="14">
        <f t="shared" si="132"/>
        <v>0</v>
      </c>
      <c r="I242" s="15">
        <v>0</v>
      </c>
      <c r="J242" s="14">
        <f t="shared" si="133"/>
        <v>0</v>
      </c>
      <c r="K242" s="53">
        <v>0</v>
      </c>
      <c r="L242" s="14">
        <f t="shared" si="134"/>
        <v>0</v>
      </c>
      <c r="M242" s="53">
        <v>0</v>
      </c>
      <c r="N242" s="14">
        <f t="shared" si="135"/>
        <v>0</v>
      </c>
      <c r="O242" s="53">
        <v>0</v>
      </c>
      <c r="P242" s="14">
        <f t="shared" si="136"/>
        <v>0</v>
      </c>
      <c r="Q242" s="23"/>
      <c r="R242" s="14">
        <f t="shared" si="137"/>
        <v>0</v>
      </c>
      <c r="S242" s="88">
        <f t="shared" si="138"/>
        <v>0</v>
      </c>
      <c r="T242" s="23">
        <f t="shared" si="139"/>
        <v>22</v>
      </c>
      <c r="U242" s="14">
        <f t="shared" si="140"/>
        <v>722.48</v>
      </c>
      <c r="V242" s="88">
        <f t="shared" si="0"/>
        <v>1</v>
      </c>
    </row>
    <row r="243" spans="1:22" ht="33.75" customHeight="1" x14ac:dyDescent="0.2">
      <c r="A243" s="34" t="s">
        <v>487</v>
      </c>
      <c r="B243" s="57" t="s">
        <v>488</v>
      </c>
      <c r="C243" s="58" t="s">
        <v>24</v>
      </c>
      <c r="D243" s="59">
        <v>13</v>
      </c>
      <c r="E243" s="59">
        <v>37.25</v>
      </c>
      <c r="F243" s="20">
        <f t="shared" si="131"/>
        <v>484.25</v>
      </c>
      <c r="G243" s="15">
        <v>0</v>
      </c>
      <c r="H243" s="14">
        <f t="shared" si="132"/>
        <v>0</v>
      </c>
      <c r="I243" s="15">
        <v>0</v>
      </c>
      <c r="J243" s="14">
        <f t="shared" si="133"/>
        <v>0</v>
      </c>
      <c r="K243" s="53">
        <v>0</v>
      </c>
      <c r="L243" s="14">
        <f t="shared" si="134"/>
        <v>0</v>
      </c>
      <c r="M243" s="53">
        <v>0</v>
      </c>
      <c r="N243" s="14">
        <f t="shared" si="135"/>
        <v>0</v>
      </c>
      <c r="O243" s="53">
        <v>0</v>
      </c>
      <c r="P243" s="14">
        <f t="shared" si="136"/>
        <v>0</v>
      </c>
      <c r="Q243" s="23"/>
      <c r="R243" s="14">
        <f t="shared" si="137"/>
        <v>0</v>
      </c>
      <c r="S243" s="88">
        <f t="shared" si="138"/>
        <v>0</v>
      </c>
      <c r="T243" s="23">
        <f t="shared" si="139"/>
        <v>13</v>
      </c>
      <c r="U243" s="14">
        <f t="shared" si="140"/>
        <v>484.25</v>
      </c>
      <c r="V243" s="88">
        <f t="shared" si="0"/>
        <v>1</v>
      </c>
    </row>
    <row r="244" spans="1:22" ht="22.5" customHeight="1" x14ac:dyDescent="0.2">
      <c r="A244" s="34" t="s">
        <v>489</v>
      </c>
      <c r="B244" s="57" t="s">
        <v>490</v>
      </c>
      <c r="C244" s="58" t="s">
        <v>24</v>
      </c>
      <c r="D244" s="59">
        <v>2</v>
      </c>
      <c r="E244" s="59">
        <v>111.71</v>
      </c>
      <c r="F244" s="20">
        <f t="shared" si="131"/>
        <v>223.42</v>
      </c>
      <c r="G244" s="15">
        <v>0</v>
      </c>
      <c r="H244" s="14">
        <f t="shared" si="132"/>
        <v>0</v>
      </c>
      <c r="I244" s="15">
        <v>0</v>
      </c>
      <c r="J244" s="14">
        <f t="shared" si="133"/>
        <v>0</v>
      </c>
      <c r="K244" s="53">
        <v>0</v>
      </c>
      <c r="L244" s="14">
        <f t="shared" si="134"/>
        <v>0</v>
      </c>
      <c r="M244" s="53">
        <v>0</v>
      </c>
      <c r="N244" s="14">
        <f t="shared" si="135"/>
        <v>0</v>
      </c>
      <c r="O244" s="53">
        <v>0</v>
      </c>
      <c r="P244" s="14">
        <f t="shared" si="136"/>
        <v>0</v>
      </c>
      <c r="Q244" s="23"/>
      <c r="R244" s="14">
        <f t="shared" si="137"/>
        <v>0</v>
      </c>
      <c r="S244" s="88">
        <f t="shared" si="138"/>
        <v>0</v>
      </c>
      <c r="T244" s="23">
        <f t="shared" si="139"/>
        <v>2</v>
      </c>
      <c r="U244" s="14">
        <f t="shared" si="140"/>
        <v>223.42</v>
      </c>
      <c r="V244" s="88">
        <f t="shared" si="0"/>
        <v>1</v>
      </c>
    </row>
    <row r="245" spans="1:22" ht="22.5" customHeight="1" x14ac:dyDescent="0.2">
      <c r="A245" s="34" t="s">
        <v>491</v>
      </c>
      <c r="B245" s="57" t="s">
        <v>492</v>
      </c>
      <c r="C245" s="58" t="s">
        <v>24</v>
      </c>
      <c r="D245" s="59">
        <v>4</v>
      </c>
      <c r="E245" s="59">
        <v>107</v>
      </c>
      <c r="F245" s="20">
        <f t="shared" si="131"/>
        <v>428</v>
      </c>
      <c r="G245" s="15">
        <v>0</v>
      </c>
      <c r="H245" s="14">
        <f t="shared" si="132"/>
        <v>0</v>
      </c>
      <c r="I245" s="15">
        <v>0</v>
      </c>
      <c r="J245" s="14">
        <f t="shared" si="133"/>
        <v>0</v>
      </c>
      <c r="K245" s="53">
        <v>0</v>
      </c>
      <c r="L245" s="14">
        <f t="shared" si="134"/>
        <v>0</v>
      </c>
      <c r="M245" s="53">
        <v>0</v>
      </c>
      <c r="N245" s="14">
        <f t="shared" si="135"/>
        <v>0</v>
      </c>
      <c r="O245" s="53">
        <v>4</v>
      </c>
      <c r="P245" s="14">
        <f t="shared" si="136"/>
        <v>428</v>
      </c>
      <c r="Q245" s="23"/>
      <c r="R245" s="14">
        <f t="shared" si="137"/>
        <v>0</v>
      </c>
      <c r="S245" s="88">
        <f t="shared" si="138"/>
        <v>1</v>
      </c>
      <c r="T245" s="23">
        <f t="shared" si="139"/>
        <v>0</v>
      </c>
      <c r="U245" s="14">
        <f t="shared" si="140"/>
        <v>0</v>
      </c>
      <c r="V245" s="88">
        <f t="shared" si="0"/>
        <v>0</v>
      </c>
    </row>
    <row r="246" spans="1:22" ht="33.75" customHeight="1" x14ac:dyDescent="0.2">
      <c r="A246" s="34" t="s">
        <v>493</v>
      </c>
      <c r="B246" s="57" t="s">
        <v>494</v>
      </c>
      <c r="C246" s="58" t="s">
        <v>24</v>
      </c>
      <c r="D246" s="59">
        <v>10</v>
      </c>
      <c r="E246" s="59">
        <v>74.92</v>
      </c>
      <c r="F246" s="20">
        <f t="shared" si="131"/>
        <v>749.2</v>
      </c>
      <c r="G246" s="15">
        <v>0</v>
      </c>
      <c r="H246" s="14">
        <f t="shared" si="132"/>
        <v>0</v>
      </c>
      <c r="I246" s="15">
        <v>0</v>
      </c>
      <c r="J246" s="14">
        <f t="shared" si="133"/>
        <v>0</v>
      </c>
      <c r="K246" s="53">
        <v>0</v>
      </c>
      <c r="L246" s="14">
        <f t="shared" si="134"/>
        <v>0</v>
      </c>
      <c r="M246" s="53">
        <v>0</v>
      </c>
      <c r="N246" s="14">
        <f t="shared" si="135"/>
        <v>0</v>
      </c>
      <c r="O246" s="53">
        <v>10</v>
      </c>
      <c r="P246" s="14">
        <f t="shared" si="136"/>
        <v>749.2</v>
      </c>
      <c r="Q246" s="23"/>
      <c r="R246" s="14">
        <f t="shared" si="137"/>
        <v>0</v>
      </c>
      <c r="S246" s="88">
        <f t="shared" si="138"/>
        <v>1</v>
      </c>
      <c r="T246" s="23">
        <f t="shared" si="139"/>
        <v>0</v>
      </c>
      <c r="U246" s="14">
        <f t="shared" si="140"/>
        <v>0</v>
      </c>
      <c r="V246" s="88">
        <f t="shared" si="0"/>
        <v>0</v>
      </c>
    </row>
    <row r="247" spans="1:22" ht="33.75" customHeight="1" x14ac:dyDescent="0.2">
      <c r="A247" s="34" t="s">
        <v>495</v>
      </c>
      <c r="B247" s="57" t="s">
        <v>496</v>
      </c>
      <c r="C247" s="58" t="s">
        <v>24</v>
      </c>
      <c r="D247" s="59">
        <v>141</v>
      </c>
      <c r="E247" s="59">
        <v>24.84</v>
      </c>
      <c r="F247" s="20">
        <f t="shared" si="131"/>
        <v>3502.44</v>
      </c>
      <c r="G247" s="15">
        <v>0</v>
      </c>
      <c r="H247" s="14">
        <f t="shared" si="132"/>
        <v>0</v>
      </c>
      <c r="I247" s="15">
        <v>0</v>
      </c>
      <c r="J247" s="14">
        <f t="shared" si="133"/>
        <v>0</v>
      </c>
      <c r="K247" s="53">
        <v>0</v>
      </c>
      <c r="L247" s="14">
        <f t="shared" si="134"/>
        <v>0</v>
      </c>
      <c r="M247" s="53">
        <v>0</v>
      </c>
      <c r="N247" s="14">
        <f t="shared" si="135"/>
        <v>0</v>
      </c>
      <c r="O247" s="53">
        <v>0</v>
      </c>
      <c r="P247" s="14">
        <f t="shared" si="136"/>
        <v>0</v>
      </c>
      <c r="Q247" s="23"/>
      <c r="R247" s="14">
        <f t="shared" si="137"/>
        <v>0</v>
      </c>
      <c r="S247" s="88">
        <f t="shared" si="138"/>
        <v>0</v>
      </c>
      <c r="T247" s="23">
        <f t="shared" si="139"/>
        <v>141</v>
      </c>
      <c r="U247" s="14">
        <f t="shared" si="140"/>
        <v>3502.44</v>
      </c>
      <c r="V247" s="88">
        <f t="shared" si="0"/>
        <v>1</v>
      </c>
    </row>
    <row r="248" spans="1:22" ht="22.5" customHeight="1" x14ac:dyDescent="0.2">
      <c r="A248" s="34" t="s">
        <v>497</v>
      </c>
      <c r="B248" s="57" t="s">
        <v>498</v>
      </c>
      <c r="C248" s="58" t="s">
        <v>24</v>
      </c>
      <c r="D248" s="59">
        <v>42</v>
      </c>
      <c r="E248" s="59">
        <v>32.25</v>
      </c>
      <c r="F248" s="20">
        <f t="shared" si="131"/>
        <v>1354.5</v>
      </c>
      <c r="G248" s="15">
        <v>0</v>
      </c>
      <c r="H248" s="14">
        <f t="shared" si="132"/>
        <v>0</v>
      </c>
      <c r="I248" s="15">
        <v>0</v>
      </c>
      <c r="J248" s="14">
        <f t="shared" si="133"/>
        <v>0</v>
      </c>
      <c r="K248" s="53">
        <v>0</v>
      </c>
      <c r="L248" s="14">
        <f t="shared" si="134"/>
        <v>0</v>
      </c>
      <c r="M248" s="53">
        <v>0</v>
      </c>
      <c r="N248" s="14">
        <f t="shared" si="135"/>
        <v>0</v>
      </c>
      <c r="O248" s="53">
        <v>0</v>
      </c>
      <c r="P248" s="14">
        <f t="shared" si="136"/>
        <v>0</v>
      </c>
      <c r="Q248" s="23"/>
      <c r="R248" s="14">
        <f t="shared" si="137"/>
        <v>0</v>
      </c>
      <c r="S248" s="88">
        <f t="shared" si="138"/>
        <v>0</v>
      </c>
      <c r="T248" s="23">
        <f t="shared" si="139"/>
        <v>42</v>
      </c>
      <c r="U248" s="14">
        <f t="shared" si="140"/>
        <v>1354.5</v>
      </c>
      <c r="V248" s="88">
        <f t="shared" si="0"/>
        <v>1</v>
      </c>
    </row>
    <row r="249" spans="1:22" ht="11.25" customHeight="1" x14ac:dyDescent="0.2">
      <c r="A249" s="34" t="s">
        <v>499</v>
      </c>
      <c r="B249" s="57" t="s">
        <v>500</v>
      </c>
      <c r="C249" s="58" t="s">
        <v>24</v>
      </c>
      <c r="D249" s="59">
        <v>4</v>
      </c>
      <c r="E249" s="59">
        <v>110.41</v>
      </c>
      <c r="F249" s="20">
        <f t="shared" si="131"/>
        <v>441.64</v>
      </c>
      <c r="G249" s="15">
        <v>0</v>
      </c>
      <c r="H249" s="14">
        <f t="shared" si="132"/>
        <v>0</v>
      </c>
      <c r="I249" s="15">
        <v>0</v>
      </c>
      <c r="J249" s="14">
        <f t="shared" si="133"/>
        <v>0</v>
      </c>
      <c r="K249" s="53">
        <v>0</v>
      </c>
      <c r="L249" s="14">
        <f t="shared" si="134"/>
        <v>0</v>
      </c>
      <c r="M249" s="53">
        <v>0</v>
      </c>
      <c r="N249" s="14">
        <f t="shared" si="135"/>
        <v>0</v>
      </c>
      <c r="O249" s="53">
        <v>0</v>
      </c>
      <c r="P249" s="14">
        <f t="shared" si="136"/>
        <v>0</v>
      </c>
      <c r="Q249" s="23"/>
      <c r="R249" s="14">
        <f t="shared" si="137"/>
        <v>0</v>
      </c>
      <c r="S249" s="88">
        <f t="shared" si="138"/>
        <v>0</v>
      </c>
      <c r="T249" s="23">
        <f t="shared" si="139"/>
        <v>4</v>
      </c>
      <c r="U249" s="14">
        <f t="shared" si="140"/>
        <v>441.64</v>
      </c>
      <c r="V249" s="88">
        <f t="shared" si="0"/>
        <v>1</v>
      </c>
    </row>
    <row r="250" spans="1:22" ht="45" customHeight="1" x14ac:dyDescent="0.2">
      <c r="A250" s="34" t="s">
        <v>501</v>
      </c>
      <c r="B250" s="57" t="s">
        <v>502</v>
      </c>
      <c r="C250" s="58" t="s">
        <v>91</v>
      </c>
      <c r="D250" s="59">
        <v>245</v>
      </c>
      <c r="E250" s="59">
        <v>39.22</v>
      </c>
      <c r="F250" s="20">
        <f t="shared" si="131"/>
        <v>9608.9</v>
      </c>
      <c r="G250" s="15">
        <v>0</v>
      </c>
      <c r="H250" s="14">
        <f t="shared" si="132"/>
        <v>0</v>
      </c>
      <c r="I250" s="15">
        <v>0</v>
      </c>
      <c r="J250" s="14">
        <f t="shared" si="133"/>
        <v>0</v>
      </c>
      <c r="K250" s="53">
        <v>0</v>
      </c>
      <c r="L250" s="14">
        <f t="shared" si="134"/>
        <v>0</v>
      </c>
      <c r="M250" s="53">
        <v>0</v>
      </c>
      <c r="N250" s="14">
        <f t="shared" si="135"/>
        <v>0</v>
      </c>
      <c r="O250" s="53">
        <v>74</v>
      </c>
      <c r="P250" s="14">
        <f t="shared" si="136"/>
        <v>2902.2799999999997</v>
      </c>
      <c r="Q250" s="23"/>
      <c r="R250" s="14">
        <f t="shared" si="137"/>
        <v>0</v>
      </c>
      <c r="S250" s="88">
        <f t="shared" si="138"/>
        <v>0.30204081632653057</v>
      </c>
      <c r="T250" s="23">
        <f t="shared" si="139"/>
        <v>171</v>
      </c>
      <c r="U250" s="14">
        <f t="shared" si="140"/>
        <v>6706.62</v>
      </c>
      <c r="V250" s="88">
        <f t="shared" si="0"/>
        <v>0.69795918367346943</v>
      </c>
    </row>
    <row r="251" spans="1:22" ht="45" customHeight="1" x14ac:dyDescent="0.2">
      <c r="A251" s="34" t="s">
        <v>503</v>
      </c>
      <c r="B251" s="57" t="s">
        <v>504</v>
      </c>
      <c r="C251" s="58" t="s">
        <v>91</v>
      </c>
      <c r="D251" s="59">
        <v>60</v>
      </c>
      <c r="E251" s="59">
        <v>46.63</v>
      </c>
      <c r="F251" s="20">
        <f t="shared" si="131"/>
        <v>2797.8</v>
      </c>
      <c r="G251" s="15">
        <v>0</v>
      </c>
      <c r="H251" s="14">
        <f t="shared" si="132"/>
        <v>0</v>
      </c>
      <c r="I251" s="15">
        <v>0</v>
      </c>
      <c r="J251" s="14">
        <f t="shared" si="133"/>
        <v>0</v>
      </c>
      <c r="K251" s="53">
        <v>0</v>
      </c>
      <c r="L251" s="14">
        <f t="shared" si="134"/>
        <v>0</v>
      </c>
      <c r="M251" s="53">
        <v>0</v>
      </c>
      <c r="N251" s="14">
        <f t="shared" si="135"/>
        <v>0</v>
      </c>
      <c r="O251" s="53">
        <v>28</v>
      </c>
      <c r="P251" s="14">
        <f t="shared" si="136"/>
        <v>1305.6400000000001</v>
      </c>
      <c r="Q251" s="23"/>
      <c r="R251" s="14">
        <f t="shared" si="137"/>
        <v>0</v>
      </c>
      <c r="S251" s="88">
        <f t="shared" si="138"/>
        <v>0.46666666666666667</v>
      </c>
      <c r="T251" s="23">
        <f t="shared" si="139"/>
        <v>32</v>
      </c>
      <c r="U251" s="14">
        <f t="shared" si="140"/>
        <v>1492.16</v>
      </c>
      <c r="V251" s="88">
        <f t="shared" si="0"/>
        <v>0.53333333333333333</v>
      </c>
    </row>
    <row r="252" spans="1:22" ht="45" customHeight="1" x14ac:dyDescent="0.2">
      <c r="A252" s="34" t="s">
        <v>505</v>
      </c>
      <c r="B252" s="57" t="s">
        <v>506</v>
      </c>
      <c r="C252" s="58" t="s">
        <v>91</v>
      </c>
      <c r="D252" s="59">
        <v>24</v>
      </c>
      <c r="E252" s="59">
        <v>52.73</v>
      </c>
      <c r="F252" s="20">
        <f t="shared" si="131"/>
        <v>1265.52</v>
      </c>
      <c r="G252" s="15">
        <v>0</v>
      </c>
      <c r="H252" s="14">
        <f t="shared" si="132"/>
        <v>0</v>
      </c>
      <c r="I252" s="15">
        <v>0</v>
      </c>
      <c r="J252" s="14">
        <f t="shared" si="133"/>
        <v>0</v>
      </c>
      <c r="K252" s="53">
        <v>0</v>
      </c>
      <c r="L252" s="14">
        <f t="shared" si="134"/>
        <v>0</v>
      </c>
      <c r="M252" s="53">
        <v>0</v>
      </c>
      <c r="N252" s="14">
        <f t="shared" si="135"/>
        <v>0</v>
      </c>
      <c r="O252" s="53">
        <v>0</v>
      </c>
      <c r="P252" s="14">
        <f t="shared" si="136"/>
        <v>0</v>
      </c>
      <c r="Q252" s="23"/>
      <c r="R252" s="14">
        <f t="shared" si="137"/>
        <v>0</v>
      </c>
      <c r="S252" s="88">
        <f t="shared" si="138"/>
        <v>0</v>
      </c>
      <c r="T252" s="23">
        <f t="shared" si="139"/>
        <v>24</v>
      </c>
      <c r="U252" s="14">
        <f t="shared" si="140"/>
        <v>1265.52</v>
      </c>
      <c r="V252" s="88">
        <f t="shared" si="0"/>
        <v>1</v>
      </c>
    </row>
    <row r="253" spans="1:22" ht="45" customHeight="1" x14ac:dyDescent="0.2">
      <c r="A253" s="34" t="s">
        <v>507</v>
      </c>
      <c r="B253" s="57" t="s">
        <v>508</v>
      </c>
      <c r="C253" s="58" t="s">
        <v>91</v>
      </c>
      <c r="D253" s="59">
        <v>61</v>
      </c>
      <c r="E253" s="59">
        <v>90.98</v>
      </c>
      <c r="F253" s="20">
        <f t="shared" si="131"/>
        <v>5549.7800000000007</v>
      </c>
      <c r="G253" s="15">
        <v>0</v>
      </c>
      <c r="H253" s="14">
        <f t="shared" si="132"/>
        <v>0</v>
      </c>
      <c r="I253" s="15">
        <v>0</v>
      </c>
      <c r="J253" s="14">
        <f t="shared" si="133"/>
        <v>0</v>
      </c>
      <c r="K253" s="53">
        <v>0</v>
      </c>
      <c r="L253" s="14">
        <f t="shared" si="134"/>
        <v>0</v>
      </c>
      <c r="M253" s="53">
        <v>0</v>
      </c>
      <c r="N253" s="14">
        <f t="shared" si="135"/>
        <v>0</v>
      </c>
      <c r="O253" s="53">
        <v>61</v>
      </c>
      <c r="P253" s="14">
        <f t="shared" si="136"/>
        <v>5549.7800000000007</v>
      </c>
      <c r="Q253" s="23"/>
      <c r="R253" s="14">
        <f t="shared" si="137"/>
        <v>0</v>
      </c>
      <c r="S253" s="88">
        <f t="shared" si="138"/>
        <v>1</v>
      </c>
      <c r="T253" s="23">
        <f t="shared" si="139"/>
        <v>0</v>
      </c>
      <c r="U253" s="14">
        <f t="shared" si="140"/>
        <v>0</v>
      </c>
      <c r="V253" s="88">
        <f t="shared" si="0"/>
        <v>0</v>
      </c>
    </row>
    <row r="254" spans="1:22" ht="67.5" customHeight="1" x14ac:dyDescent="0.2">
      <c r="A254" s="34" t="s">
        <v>509</v>
      </c>
      <c r="B254" s="57" t="s">
        <v>510</v>
      </c>
      <c r="C254" s="58" t="s">
        <v>24</v>
      </c>
      <c r="D254" s="59">
        <v>45</v>
      </c>
      <c r="E254" s="59">
        <v>15.06</v>
      </c>
      <c r="F254" s="20">
        <f t="shared" si="131"/>
        <v>677.7</v>
      </c>
      <c r="G254" s="15">
        <v>0</v>
      </c>
      <c r="H254" s="14">
        <f t="shared" si="132"/>
        <v>0</v>
      </c>
      <c r="I254" s="15">
        <v>0</v>
      </c>
      <c r="J254" s="14">
        <f t="shared" si="133"/>
        <v>0</v>
      </c>
      <c r="K254" s="53">
        <v>0</v>
      </c>
      <c r="L254" s="14">
        <f t="shared" si="134"/>
        <v>0</v>
      </c>
      <c r="M254" s="53">
        <v>0</v>
      </c>
      <c r="N254" s="14">
        <f t="shared" si="135"/>
        <v>0</v>
      </c>
      <c r="O254" s="53">
        <v>0</v>
      </c>
      <c r="P254" s="14">
        <f t="shared" si="136"/>
        <v>0</v>
      </c>
      <c r="Q254" s="23"/>
      <c r="R254" s="14">
        <f t="shared" si="137"/>
        <v>0</v>
      </c>
      <c r="S254" s="88">
        <f t="shared" si="138"/>
        <v>0</v>
      </c>
      <c r="T254" s="23">
        <f t="shared" si="139"/>
        <v>45</v>
      </c>
      <c r="U254" s="14">
        <f t="shared" si="140"/>
        <v>677.7</v>
      </c>
      <c r="V254" s="88">
        <f t="shared" si="0"/>
        <v>1</v>
      </c>
    </row>
    <row r="255" spans="1:22" ht="33.75" customHeight="1" x14ac:dyDescent="0.2">
      <c r="A255" s="34" t="s">
        <v>511</v>
      </c>
      <c r="B255" s="57" t="s">
        <v>512</v>
      </c>
      <c r="C255" s="58" t="s">
        <v>24</v>
      </c>
      <c r="D255" s="59">
        <v>7</v>
      </c>
      <c r="E255" s="59">
        <v>63.53</v>
      </c>
      <c r="F255" s="20">
        <f t="shared" si="131"/>
        <v>444.71000000000004</v>
      </c>
      <c r="G255" s="15">
        <v>0</v>
      </c>
      <c r="H255" s="14">
        <f t="shared" si="132"/>
        <v>0</v>
      </c>
      <c r="I255" s="15">
        <v>0</v>
      </c>
      <c r="J255" s="14">
        <f t="shared" si="133"/>
        <v>0</v>
      </c>
      <c r="K255" s="53">
        <v>0</v>
      </c>
      <c r="L255" s="14">
        <f t="shared" si="134"/>
        <v>0</v>
      </c>
      <c r="M255" s="53">
        <v>0</v>
      </c>
      <c r="N255" s="14">
        <f t="shared" si="135"/>
        <v>0</v>
      </c>
      <c r="O255" s="53">
        <v>3</v>
      </c>
      <c r="P255" s="14">
        <f t="shared" si="136"/>
        <v>190.59</v>
      </c>
      <c r="Q255" s="23"/>
      <c r="R255" s="14">
        <f t="shared" si="137"/>
        <v>0</v>
      </c>
      <c r="S255" s="88">
        <f t="shared" si="138"/>
        <v>0.42857142857142855</v>
      </c>
      <c r="T255" s="23">
        <f t="shared" si="139"/>
        <v>4</v>
      </c>
      <c r="U255" s="14">
        <f t="shared" si="140"/>
        <v>254.12</v>
      </c>
      <c r="V255" s="88">
        <f t="shared" si="0"/>
        <v>0.5714285714285714</v>
      </c>
    </row>
    <row r="256" spans="1:22" ht="33.75" customHeight="1" x14ac:dyDescent="0.2">
      <c r="A256" s="34" t="s">
        <v>513</v>
      </c>
      <c r="B256" s="57" t="s">
        <v>514</v>
      </c>
      <c r="C256" s="58" t="s">
        <v>24</v>
      </c>
      <c r="D256" s="59">
        <v>7</v>
      </c>
      <c r="E256" s="59">
        <v>47.04</v>
      </c>
      <c r="F256" s="20">
        <f t="shared" si="131"/>
        <v>329.28</v>
      </c>
      <c r="G256" s="15">
        <v>0</v>
      </c>
      <c r="H256" s="14">
        <f t="shared" si="132"/>
        <v>0</v>
      </c>
      <c r="I256" s="15">
        <v>0</v>
      </c>
      <c r="J256" s="14">
        <f t="shared" si="133"/>
        <v>0</v>
      </c>
      <c r="K256" s="53">
        <v>0</v>
      </c>
      <c r="L256" s="14">
        <f t="shared" si="134"/>
        <v>0</v>
      </c>
      <c r="M256" s="53">
        <v>0</v>
      </c>
      <c r="N256" s="14">
        <f t="shared" si="135"/>
        <v>0</v>
      </c>
      <c r="O256" s="53">
        <v>0</v>
      </c>
      <c r="P256" s="14">
        <f t="shared" si="136"/>
        <v>0</v>
      </c>
      <c r="Q256" s="23"/>
      <c r="R256" s="14">
        <f t="shared" si="137"/>
        <v>0</v>
      </c>
      <c r="S256" s="88">
        <f t="shared" si="138"/>
        <v>0</v>
      </c>
      <c r="T256" s="23">
        <f t="shared" si="139"/>
        <v>7</v>
      </c>
      <c r="U256" s="14">
        <f t="shared" si="140"/>
        <v>329.28</v>
      </c>
      <c r="V256" s="88">
        <f t="shared" si="0"/>
        <v>1</v>
      </c>
    </row>
    <row r="257" spans="1:22" ht="33.75" customHeight="1" x14ac:dyDescent="0.2">
      <c r="A257" s="34" t="s">
        <v>515</v>
      </c>
      <c r="B257" s="57" t="s">
        <v>516</v>
      </c>
      <c r="C257" s="58" t="s">
        <v>24</v>
      </c>
      <c r="D257" s="59">
        <v>7</v>
      </c>
      <c r="E257" s="59">
        <v>35.869999999999997</v>
      </c>
      <c r="F257" s="20">
        <f t="shared" si="131"/>
        <v>251.08999999999997</v>
      </c>
      <c r="G257" s="15">
        <v>0</v>
      </c>
      <c r="H257" s="14">
        <f t="shared" si="132"/>
        <v>0</v>
      </c>
      <c r="I257" s="15">
        <v>0</v>
      </c>
      <c r="J257" s="14">
        <f t="shared" si="133"/>
        <v>0</v>
      </c>
      <c r="K257" s="53">
        <v>0</v>
      </c>
      <c r="L257" s="14">
        <f t="shared" si="134"/>
        <v>0</v>
      </c>
      <c r="M257" s="53">
        <v>0</v>
      </c>
      <c r="N257" s="14">
        <f t="shared" si="135"/>
        <v>0</v>
      </c>
      <c r="O257" s="53">
        <v>0</v>
      </c>
      <c r="P257" s="14">
        <f t="shared" si="136"/>
        <v>0</v>
      </c>
      <c r="Q257" s="23"/>
      <c r="R257" s="14">
        <f t="shared" si="137"/>
        <v>0</v>
      </c>
      <c r="S257" s="88">
        <f t="shared" si="138"/>
        <v>0</v>
      </c>
      <c r="T257" s="23">
        <f t="shared" si="139"/>
        <v>7</v>
      </c>
      <c r="U257" s="14">
        <f t="shared" si="140"/>
        <v>251.08999999999997</v>
      </c>
      <c r="V257" s="88">
        <f t="shared" si="0"/>
        <v>1</v>
      </c>
    </row>
    <row r="258" spans="1:22" ht="33.75" customHeight="1" x14ac:dyDescent="0.2">
      <c r="A258" s="34" t="s">
        <v>517</v>
      </c>
      <c r="B258" s="57" t="s">
        <v>518</v>
      </c>
      <c r="C258" s="58" t="s">
        <v>24</v>
      </c>
      <c r="D258" s="59">
        <v>7</v>
      </c>
      <c r="E258" s="59">
        <v>30.44</v>
      </c>
      <c r="F258" s="20">
        <f t="shared" si="131"/>
        <v>213.08</v>
      </c>
      <c r="G258" s="15">
        <v>0</v>
      </c>
      <c r="H258" s="14">
        <f t="shared" si="132"/>
        <v>0</v>
      </c>
      <c r="I258" s="15">
        <v>0</v>
      </c>
      <c r="J258" s="14">
        <f t="shared" si="133"/>
        <v>0</v>
      </c>
      <c r="K258" s="53">
        <v>0</v>
      </c>
      <c r="L258" s="14">
        <f t="shared" si="134"/>
        <v>0</v>
      </c>
      <c r="M258" s="53">
        <v>0</v>
      </c>
      <c r="N258" s="14">
        <f t="shared" si="135"/>
        <v>0</v>
      </c>
      <c r="O258" s="53">
        <v>0</v>
      </c>
      <c r="P258" s="14">
        <f t="shared" si="136"/>
        <v>0</v>
      </c>
      <c r="Q258" s="23"/>
      <c r="R258" s="14">
        <f t="shared" si="137"/>
        <v>0</v>
      </c>
      <c r="S258" s="88">
        <f t="shared" si="138"/>
        <v>0</v>
      </c>
      <c r="T258" s="23">
        <f t="shared" si="139"/>
        <v>7</v>
      </c>
      <c r="U258" s="14">
        <f t="shared" si="140"/>
        <v>213.08</v>
      </c>
      <c r="V258" s="88">
        <f t="shared" si="0"/>
        <v>1</v>
      </c>
    </row>
    <row r="259" spans="1:22" ht="33.75" customHeight="1" x14ac:dyDescent="0.2">
      <c r="A259" s="34" t="s">
        <v>519</v>
      </c>
      <c r="B259" s="57" t="s">
        <v>520</v>
      </c>
      <c r="C259" s="58" t="s">
        <v>24</v>
      </c>
      <c r="D259" s="59">
        <v>7</v>
      </c>
      <c r="E259" s="59">
        <v>25.24</v>
      </c>
      <c r="F259" s="20">
        <f t="shared" si="131"/>
        <v>176.67999999999998</v>
      </c>
      <c r="G259" s="15">
        <v>0</v>
      </c>
      <c r="H259" s="14">
        <f t="shared" si="132"/>
        <v>0</v>
      </c>
      <c r="I259" s="15">
        <v>0</v>
      </c>
      <c r="J259" s="14">
        <f t="shared" si="133"/>
        <v>0</v>
      </c>
      <c r="K259" s="53">
        <v>0</v>
      </c>
      <c r="L259" s="14">
        <f t="shared" si="134"/>
        <v>0</v>
      </c>
      <c r="M259" s="53">
        <v>0</v>
      </c>
      <c r="N259" s="14">
        <f t="shared" si="135"/>
        <v>0</v>
      </c>
      <c r="O259" s="53">
        <v>0</v>
      </c>
      <c r="P259" s="14">
        <f t="shared" si="136"/>
        <v>0</v>
      </c>
      <c r="Q259" s="23"/>
      <c r="R259" s="14">
        <f t="shared" si="137"/>
        <v>0</v>
      </c>
      <c r="S259" s="88">
        <f t="shared" si="138"/>
        <v>0</v>
      </c>
      <c r="T259" s="23">
        <f t="shared" si="139"/>
        <v>7</v>
      </c>
      <c r="U259" s="14">
        <f t="shared" si="140"/>
        <v>176.67999999999998</v>
      </c>
      <c r="V259" s="88">
        <f t="shared" si="0"/>
        <v>1</v>
      </c>
    </row>
    <row r="260" spans="1:22" ht="22.5" customHeight="1" x14ac:dyDescent="0.2">
      <c r="A260" s="34" t="s">
        <v>521</v>
      </c>
      <c r="B260" s="57" t="s">
        <v>522</v>
      </c>
      <c r="C260" s="58" t="s">
        <v>24</v>
      </c>
      <c r="D260" s="59">
        <v>2</v>
      </c>
      <c r="E260" s="59">
        <v>11231.89</v>
      </c>
      <c r="F260" s="20">
        <f t="shared" si="131"/>
        <v>22463.78</v>
      </c>
      <c r="G260" s="15">
        <v>0</v>
      </c>
      <c r="H260" s="14">
        <f t="shared" si="132"/>
        <v>0</v>
      </c>
      <c r="I260" s="15">
        <v>0</v>
      </c>
      <c r="J260" s="14">
        <f t="shared" si="133"/>
        <v>0</v>
      </c>
      <c r="K260" s="53">
        <v>0</v>
      </c>
      <c r="L260" s="14">
        <f t="shared" si="134"/>
        <v>0</v>
      </c>
      <c r="M260" s="53">
        <v>0</v>
      </c>
      <c r="N260" s="14">
        <f t="shared" si="135"/>
        <v>0</v>
      </c>
      <c r="O260" s="53">
        <v>0</v>
      </c>
      <c r="P260" s="14">
        <f t="shared" si="136"/>
        <v>0</v>
      </c>
      <c r="Q260" s="23"/>
      <c r="R260" s="14">
        <f t="shared" si="137"/>
        <v>0</v>
      </c>
      <c r="S260" s="88">
        <f t="shared" si="138"/>
        <v>0</v>
      </c>
      <c r="T260" s="23">
        <f t="shared" si="139"/>
        <v>2</v>
      </c>
      <c r="U260" s="14">
        <f t="shared" si="140"/>
        <v>22463.78</v>
      </c>
      <c r="V260" s="88">
        <f t="shared" si="0"/>
        <v>1</v>
      </c>
    </row>
    <row r="261" spans="1:22" ht="11.25" customHeight="1" x14ac:dyDescent="0.2">
      <c r="A261" s="41" t="s">
        <v>523</v>
      </c>
      <c r="B261" s="18" t="s">
        <v>524</v>
      </c>
      <c r="C261" s="42"/>
      <c r="D261" s="43"/>
      <c r="E261" s="43"/>
      <c r="F261" s="92">
        <f>SUM(F262:F264)</f>
        <v>2796.3999999999996</v>
      </c>
      <c r="G261" s="44"/>
      <c r="H261" s="19">
        <f>SUM(H262:H264)</f>
        <v>0</v>
      </c>
      <c r="I261" s="51"/>
      <c r="J261" s="19">
        <f>SUM(J262:J264)</f>
        <v>0</v>
      </c>
      <c r="K261" s="51"/>
      <c r="L261" s="19">
        <f>SUM(L262:L264)</f>
        <v>0</v>
      </c>
      <c r="M261" s="51"/>
      <c r="N261" s="19">
        <f>SUM(N262:N264)</f>
        <v>0</v>
      </c>
      <c r="O261" s="51"/>
      <c r="P261" s="19">
        <f>SUM(P262:P264)</f>
        <v>0</v>
      </c>
      <c r="Q261" s="44"/>
      <c r="R261" s="51">
        <f>SUM(R262:R264)</f>
        <v>0</v>
      </c>
      <c r="S261" s="93">
        <f>(H261+J261+L261+N261+P261+R261)/F261</f>
        <v>0</v>
      </c>
      <c r="T261" s="96"/>
      <c r="U261" s="19">
        <f>SUM(U262:U264)</f>
        <v>2796.3999999999996</v>
      </c>
      <c r="V261" s="94"/>
    </row>
    <row r="262" spans="1:22" ht="22.5" customHeight="1" x14ac:dyDescent="0.2">
      <c r="A262" s="34" t="s">
        <v>525</v>
      </c>
      <c r="B262" s="13" t="s">
        <v>526</v>
      </c>
      <c r="C262" s="35" t="s">
        <v>24</v>
      </c>
      <c r="D262" s="36">
        <v>40</v>
      </c>
      <c r="E262" s="36">
        <v>19.36</v>
      </c>
      <c r="F262" s="20">
        <f>D262*E262</f>
        <v>774.4</v>
      </c>
      <c r="G262" s="15">
        <v>0</v>
      </c>
      <c r="H262" s="14">
        <f>G262*E262</f>
        <v>0</v>
      </c>
      <c r="I262" s="15">
        <v>0</v>
      </c>
      <c r="J262" s="14">
        <f>I262*E262</f>
        <v>0</v>
      </c>
      <c r="K262" s="53">
        <v>0</v>
      </c>
      <c r="L262" s="14">
        <f>K262*$E262</f>
        <v>0</v>
      </c>
      <c r="M262" s="53">
        <v>0</v>
      </c>
      <c r="N262" s="14">
        <f>M262*$E262</f>
        <v>0</v>
      </c>
      <c r="O262" s="53">
        <v>0</v>
      </c>
      <c r="P262" s="14">
        <f>O262*$E262</f>
        <v>0</v>
      </c>
      <c r="Q262" s="23"/>
      <c r="R262" s="14">
        <f>Q262*$E262</f>
        <v>0</v>
      </c>
      <c r="S262" s="88">
        <f>(J262+H262+L262+N262+P262+R262)/F262</f>
        <v>0</v>
      </c>
      <c r="T262" s="23">
        <f>D262-G262-I262-K262-M262-O262-Q262</f>
        <v>40</v>
      </c>
      <c r="U262" s="14">
        <f>T262*E262</f>
        <v>774.4</v>
      </c>
      <c r="V262" s="88">
        <f t="shared" ref="V262:V425" si="141">U262/F262</f>
        <v>1</v>
      </c>
    </row>
    <row r="263" spans="1:22" ht="22.5" customHeight="1" x14ac:dyDescent="0.2">
      <c r="A263" s="34" t="s">
        <v>527</v>
      </c>
      <c r="B263" s="13" t="s">
        <v>194</v>
      </c>
      <c r="C263" s="35" t="s">
        <v>91</v>
      </c>
      <c r="D263" s="36">
        <v>240</v>
      </c>
      <c r="E263" s="36">
        <v>3.28</v>
      </c>
      <c r="F263" s="20">
        <f>D263*E263</f>
        <v>787.19999999999993</v>
      </c>
      <c r="G263" s="15">
        <v>0</v>
      </c>
      <c r="H263" s="14">
        <f>G263*E263</f>
        <v>0</v>
      </c>
      <c r="I263" s="15">
        <v>0</v>
      </c>
      <c r="J263" s="14">
        <f>I263*E263</f>
        <v>0</v>
      </c>
      <c r="K263" s="53">
        <v>0</v>
      </c>
      <c r="L263" s="14">
        <f>K263*$E263</f>
        <v>0</v>
      </c>
      <c r="M263" s="53">
        <v>0</v>
      </c>
      <c r="N263" s="14">
        <f>M263*$E263</f>
        <v>0</v>
      </c>
      <c r="O263" s="53">
        <v>0</v>
      </c>
      <c r="P263" s="14">
        <f>O263*$E263</f>
        <v>0</v>
      </c>
      <c r="Q263" s="23"/>
      <c r="R263" s="14">
        <f>Q263*$E263</f>
        <v>0</v>
      </c>
      <c r="S263" s="88">
        <f>(J263+H263+L263+N263+P263+R263)/F263</f>
        <v>0</v>
      </c>
      <c r="T263" s="23">
        <f>D263-G263-I263-K263-M263-O263-Q263</f>
        <v>240</v>
      </c>
      <c r="U263" s="14">
        <f>T263*E263</f>
        <v>787.19999999999993</v>
      </c>
      <c r="V263" s="88">
        <f t="shared" si="141"/>
        <v>1</v>
      </c>
    </row>
    <row r="264" spans="1:22" ht="22.5" customHeight="1" x14ac:dyDescent="0.2">
      <c r="A264" s="34" t="s">
        <v>528</v>
      </c>
      <c r="B264" s="13" t="s">
        <v>529</v>
      </c>
      <c r="C264" s="35" t="s">
        <v>24</v>
      </c>
      <c r="D264" s="36">
        <v>40</v>
      </c>
      <c r="E264" s="36">
        <v>30.87</v>
      </c>
      <c r="F264" s="20">
        <f>D264*E264</f>
        <v>1234.8</v>
      </c>
      <c r="G264" s="15">
        <v>0</v>
      </c>
      <c r="H264" s="14">
        <f>G264*E264</f>
        <v>0</v>
      </c>
      <c r="I264" s="15">
        <v>0</v>
      </c>
      <c r="J264" s="14">
        <f>I264*E264</f>
        <v>0</v>
      </c>
      <c r="K264" s="53">
        <v>0</v>
      </c>
      <c r="L264" s="14">
        <f>K264*$E264</f>
        <v>0</v>
      </c>
      <c r="M264" s="53">
        <v>0</v>
      </c>
      <c r="N264" s="14">
        <f>M264*$E264</f>
        <v>0</v>
      </c>
      <c r="O264" s="53">
        <v>0</v>
      </c>
      <c r="P264" s="14">
        <f>O264*$E264</f>
        <v>0</v>
      </c>
      <c r="Q264" s="23"/>
      <c r="R264" s="14">
        <f>Q264*$E264</f>
        <v>0</v>
      </c>
      <c r="S264" s="88">
        <f>(J264+H264+L264+N264+P264+R264)/F264</f>
        <v>0</v>
      </c>
      <c r="T264" s="23">
        <f>D264-G264-I264-K264-M264-O264-Q264</f>
        <v>40</v>
      </c>
      <c r="U264" s="14">
        <f>T264*E264</f>
        <v>1234.8</v>
      </c>
      <c r="V264" s="88">
        <f t="shared" si="141"/>
        <v>1</v>
      </c>
    </row>
    <row r="265" spans="1:22" ht="11.25" customHeight="1" x14ac:dyDescent="0.2">
      <c r="A265" s="41" t="s">
        <v>530</v>
      </c>
      <c r="B265" s="18" t="s">
        <v>531</v>
      </c>
      <c r="C265" s="42"/>
      <c r="D265" s="43"/>
      <c r="E265" s="43"/>
      <c r="F265" s="92">
        <f>SUM(F266:F279)</f>
        <v>51513.59</v>
      </c>
      <c r="G265" s="44"/>
      <c r="H265" s="19">
        <f>SUM(H266:H279)</f>
        <v>0</v>
      </c>
      <c r="I265" s="51"/>
      <c r="J265" s="19">
        <f>SUM(J266:J279)</f>
        <v>0</v>
      </c>
      <c r="K265" s="51"/>
      <c r="L265" s="19">
        <f>SUM(L266:L279)</f>
        <v>0</v>
      </c>
      <c r="M265" s="51"/>
      <c r="N265" s="19">
        <f>SUM(N266:N279)</f>
        <v>0</v>
      </c>
      <c r="O265" s="51"/>
      <c r="P265" s="19">
        <f>SUM(P266:P279)</f>
        <v>6456.88</v>
      </c>
      <c r="Q265" s="51"/>
      <c r="R265" s="51">
        <f>SUM(R266:R279)</f>
        <v>0</v>
      </c>
      <c r="S265" s="93">
        <f>(H265+J265+L265+N265+P265+R265)/F265</f>
        <v>0.12534323466875441</v>
      </c>
      <c r="T265" s="96"/>
      <c r="U265" s="19">
        <f>SUM(U266:U279)</f>
        <v>45056.71</v>
      </c>
      <c r="V265" s="94">
        <f t="shared" si="141"/>
        <v>0.87465676533124559</v>
      </c>
    </row>
    <row r="266" spans="1:22" ht="33.75" customHeight="1" x14ac:dyDescent="0.2">
      <c r="A266" s="34" t="s">
        <v>532</v>
      </c>
      <c r="B266" s="13" t="s">
        <v>533</v>
      </c>
      <c r="C266" s="35" t="s">
        <v>24</v>
      </c>
      <c r="D266" s="36">
        <v>3</v>
      </c>
      <c r="E266" s="36">
        <v>141.26</v>
      </c>
      <c r="F266" s="20">
        <f t="shared" ref="F266:F279" si="142">D266*E266</f>
        <v>423.78</v>
      </c>
      <c r="G266" s="15">
        <v>0</v>
      </c>
      <c r="H266" s="14">
        <f t="shared" ref="H266:H279" si="143">G266*E266</f>
        <v>0</v>
      </c>
      <c r="I266" s="15">
        <v>0</v>
      </c>
      <c r="J266" s="14">
        <f t="shared" ref="J266:J279" si="144">I266*E266</f>
        <v>0</v>
      </c>
      <c r="K266" s="53">
        <v>0</v>
      </c>
      <c r="L266" s="14">
        <f t="shared" ref="L266:L279" si="145">K266*$E266</f>
        <v>0</v>
      </c>
      <c r="M266" s="53">
        <v>0</v>
      </c>
      <c r="N266" s="14">
        <f t="shared" ref="N266:N279" si="146">M266*$E266</f>
        <v>0</v>
      </c>
      <c r="O266" s="53">
        <v>3</v>
      </c>
      <c r="P266" s="14">
        <f t="shared" ref="P266:P279" si="147">O266*$E266</f>
        <v>423.78</v>
      </c>
      <c r="Q266" s="23"/>
      <c r="R266" s="14">
        <f t="shared" ref="R266:R279" si="148">Q266*$E266</f>
        <v>0</v>
      </c>
      <c r="S266" s="88">
        <f t="shared" ref="S266:S279" si="149">(J266+H266+L266+N266+P266+R266)/F266</f>
        <v>1</v>
      </c>
      <c r="T266" s="23">
        <f t="shared" ref="T266:T279" si="150">D266-G266-I266-K266-M266-O266-Q266</f>
        <v>0</v>
      </c>
      <c r="U266" s="14">
        <f t="shared" ref="U266:U279" si="151">T266*E266</f>
        <v>0</v>
      </c>
      <c r="V266" s="88">
        <f t="shared" si="141"/>
        <v>0</v>
      </c>
    </row>
    <row r="267" spans="1:22" ht="33.75" customHeight="1" x14ac:dyDescent="0.2">
      <c r="A267" s="34" t="s">
        <v>534</v>
      </c>
      <c r="B267" s="13" t="s">
        <v>535</v>
      </c>
      <c r="C267" s="35" t="s">
        <v>24</v>
      </c>
      <c r="D267" s="36">
        <v>7</v>
      </c>
      <c r="E267" s="36">
        <v>68.540000000000006</v>
      </c>
      <c r="F267" s="20">
        <f t="shared" si="142"/>
        <v>479.78000000000003</v>
      </c>
      <c r="G267" s="15">
        <v>0</v>
      </c>
      <c r="H267" s="14">
        <f t="shared" si="143"/>
        <v>0</v>
      </c>
      <c r="I267" s="15">
        <v>0</v>
      </c>
      <c r="J267" s="14">
        <f t="shared" si="144"/>
        <v>0</v>
      </c>
      <c r="K267" s="53">
        <v>0</v>
      </c>
      <c r="L267" s="14">
        <f t="shared" si="145"/>
        <v>0</v>
      </c>
      <c r="M267" s="53">
        <v>0</v>
      </c>
      <c r="N267" s="14">
        <f t="shared" si="146"/>
        <v>0</v>
      </c>
      <c r="O267" s="53">
        <v>0</v>
      </c>
      <c r="P267" s="14">
        <f t="shared" si="147"/>
        <v>0</v>
      </c>
      <c r="Q267" s="23"/>
      <c r="R267" s="14">
        <f t="shared" si="148"/>
        <v>0</v>
      </c>
      <c r="S267" s="88">
        <f t="shared" si="149"/>
        <v>0</v>
      </c>
      <c r="T267" s="23">
        <f t="shared" si="150"/>
        <v>7</v>
      </c>
      <c r="U267" s="14">
        <f t="shared" si="151"/>
        <v>479.78000000000003</v>
      </c>
      <c r="V267" s="88">
        <f t="shared" si="141"/>
        <v>1</v>
      </c>
    </row>
    <row r="268" spans="1:22" ht="33.75" customHeight="1" x14ac:dyDescent="0.2">
      <c r="A268" s="34" t="s">
        <v>536</v>
      </c>
      <c r="B268" s="13" t="s">
        <v>537</v>
      </c>
      <c r="C268" s="35" t="s">
        <v>24</v>
      </c>
      <c r="D268" s="36">
        <v>10</v>
      </c>
      <c r="E268" s="36">
        <v>60.01</v>
      </c>
      <c r="F268" s="20">
        <f t="shared" si="142"/>
        <v>600.1</v>
      </c>
      <c r="G268" s="15">
        <v>0</v>
      </c>
      <c r="H268" s="14">
        <f t="shared" si="143"/>
        <v>0</v>
      </c>
      <c r="I268" s="15">
        <v>0</v>
      </c>
      <c r="J268" s="14">
        <f t="shared" si="144"/>
        <v>0</v>
      </c>
      <c r="K268" s="53">
        <v>0</v>
      </c>
      <c r="L268" s="14">
        <f t="shared" si="145"/>
        <v>0</v>
      </c>
      <c r="M268" s="53">
        <v>0</v>
      </c>
      <c r="N268" s="14">
        <f t="shared" si="146"/>
        <v>0</v>
      </c>
      <c r="O268" s="53">
        <v>10</v>
      </c>
      <c r="P268" s="14">
        <f t="shared" si="147"/>
        <v>600.1</v>
      </c>
      <c r="Q268" s="23"/>
      <c r="R268" s="14">
        <f t="shared" si="148"/>
        <v>0</v>
      </c>
      <c r="S268" s="88">
        <f t="shared" si="149"/>
        <v>1</v>
      </c>
      <c r="T268" s="23">
        <f t="shared" si="150"/>
        <v>0</v>
      </c>
      <c r="U268" s="14">
        <f t="shared" si="151"/>
        <v>0</v>
      </c>
      <c r="V268" s="88">
        <f t="shared" si="141"/>
        <v>0</v>
      </c>
    </row>
    <row r="269" spans="1:22" ht="22.5" customHeight="1" x14ac:dyDescent="0.2">
      <c r="A269" s="34" t="s">
        <v>538</v>
      </c>
      <c r="B269" s="13" t="s">
        <v>539</v>
      </c>
      <c r="C269" s="35" t="s">
        <v>75</v>
      </c>
      <c r="D269" s="36">
        <v>1</v>
      </c>
      <c r="E269" s="36">
        <v>131.6</v>
      </c>
      <c r="F269" s="20">
        <f t="shared" si="142"/>
        <v>131.6</v>
      </c>
      <c r="G269" s="15">
        <v>0</v>
      </c>
      <c r="H269" s="14">
        <f t="shared" si="143"/>
        <v>0</v>
      </c>
      <c r="I269" s="15">
        <v>0</v>
      </c>
      <c r="J269" s="14">
        <f t="shared" si="144"/>
        <v>0</v>
      </c>
      <c r="K269" s="53">
        <v>0</v>
      </c>
      <c r="L269" s="14">
        <f t="shared" si="145"/>
        <v>0</v>
      </c>
      <c r="M269" s="53">
        <v>0</v>
      </c>
      <c r="N269" s="14">
        <f t="shared" si="146"/>
        <v>0</v>
      </c>
      <c r="O269" s="53"/>
      <c r="P269" s="14">
        <f t="shared" si="147"/>
        <v>0</v>
      </c>
      <c r="Q269" s="23"/>
      <c r="R269" s="14">
        <f t="shared" si="148"/>
        <v>0</v>
      </c>
      <c r="S269" s="88">
        <f t="shared" si="149"/>
        <v>0</v>
      </c>
      <c r="T269" s="23">
        <f t="shared" si="150"/>
        <v>1</v>
      </c>
      <c r="U269" s="14">
        <f t="shared" si="151"/>
        <v>131.6</v>
      </c>
      <c r="V269" s="88">
        <f t="shared" si="141"/>
        <v>1</v>
      </c>
    </row>
    <row r="270" spans="1:22" ht="22.5" customHeight="1" x14ac:dyDescent="0.2">
      <c r="A270" s="34" t="s">
        <v>540</v>
      </c>
      <c r="B270" s="13" t="s">
        <v>541</v>
      </c>
      <c r="C270" s="35" t="s">
        <v>75</v>
      </c>
      <c r="D270" s="36">
        <v>45</v>
      </c>
      <c r="E270" s="36">
        <v>205.73</v>
      </c>
      <c r="F270" s="20">
        <f t="shared" si="142"/>
        <v>9257.85</v>
      </c>
      <c r="G270" s="15">
        <v>0</v>
      </c>
      <c r="H270" s="14">
        <f t="shared" si="143"/>
        <v>0</v>
      </c>
      <c r="I270" s="15">
        <v>0</v>
      </c>
      <c r="J270" s="14">
        <f t="shared" si="144"/>
        <v>0</v>
      </c>
      <c r="K270" s="53">
        <v>0</v>
      </c>
      <c r="L270" s="14">
        <f t="shared" si="145"/>
        <v>0</v>
      </c>
      <c r="M270" s="53">
        <v>0</v>
      </c>
      <c r="N270" s="14">
        <f t="shared" si="146"/>
        <v>0</v>
      </c>
      <c r="O270" s="53"/>
      <c r="P270" s="14">
        <f t="shared" si="147"/>
        <v>0</v>
      </c>
      <c r="Q270" s="23"/>
      <c r="R270" s="14">
        <f t="shared" si="148"/>
        <v>0</v>
      </c>
      <c r="S270" s="88">
        <f t="shared" si="149"/>
        <v>0</v>
      </c>
      <c r="T270" s="23">
        <f t="shared" si="150"/>
        <v>45</v>
      </c>
      <c r="U270" s="14">
        <f t="shared" si="151"/>
        <v>9257.85</v>
      </c>
      <c r="V270" s="88">
        <f t="shared" si="141"/>
        <v>1</v>
      </c>
    </row>
    <row r="271" spans="1:22" ht="11.25" customHeight="1" x14ac:dyDescent="0.2">
      <c r="A271" s="34" t="s">
        <v>542</v>
      </c>
      <c r="B271" s="13" t="s">
        <v>260</v>
      </c>
      <c r="C271" s="35" t="s">
        <v>24</v>
      </c>
      <c r="D271" s="36">
        <v>36</v>
      </c>
      <c r="E271" s="36">
        <v>42.44</v>
      </c>
      <c r="F271" s="20">
        <f t="shared" si="142"/>
        <v>1527.84</v>
      </c>
      <c r="G271" s="15">
        <v>0</v>
      </c>
      <c r="H271" s="14">
        <f t="shared" si="143"/>
        <v>0</v>
      </c>
      <c r="I271" s="15">
        <v>0</v>
      </c>
      <c r="J271" s="14">
        <f t="shared" si="144"/>
        <v>0</v>
      </c>
      <c r="K271" s="53">
        <v>0</v>
      </c>
      <c r="L271" s="14">
        <f t="shared" si="145"/>
        <v>0</v>
      </c>
      <c r="M271" s="53">
        <v>0</v>
      </c>
      <c r="N271" s="14">
        <f t="shared" si="146"/>
        <v>0</v>
      </c>
      <c r="O271" s="53"/>
      <c r="P271" s="14">
        <f t="shared" si="147"/>
        <v>0</v>
      </c>
      <c r="Q271" s="23"/>
      <c r="R271" s="14">
        <f t="shared" si="148"/>
        <v>0</v>
      </c>
      <c r="S271" s="88">
        <f t="shared" si="149"/>
        <v>0</v>
      </c>
      <c r="T271" s="23">
        <f t="shared" si="150"/>
        <v>36</v>
      </c>
      <c r="U271" s="14">
        <f t="shared" si="151"/>
        <v>1527.84</v>
      </c>
      <c r="V271" s="88">
        <f t="shared" si="141"/>
        <v>1</v>
      </c>
    </row>
    <row r="272" spans="1:22" ht="22.5" customHeight="1" x14ac:dyDescent="0.2">
      <c r="A272" s="34" t="s">
        <v>543</v>
      </c>
      <c r="B272" s="13" t="s">
        <v>544</v>
      </c>
      <c r="C272" s="35" t="s">
        <v>75</v>
      </c>
      <c r="D272" s="36">
        <v>15</v>
      </c>
      <c r="E272" s="36">
        <v>209.27</v>
      </c>
      <c r="F272" s="20">
        <f t="shared" si="142"/>
        <v>3139.05</v>
      </c>
      <c r="G272" s="15">
        <v>0</v>
      </c>
      <c r="H272" s="14">
        <f t="shared" si="143"/>
        <v>0</v>
      </c>
      <c r="I272" s="15">
        <v>0</v>
      </c>
      <c r="J272" s="14">
        <f t="shared" si="144"/>
        <v>0</v>
      </c>
      <c r="K272" s="53">
        <v>0</v>
      </c>
      <c r="L272" s="14">
        <f t="shared" si="145"/>
        <v>0</v>
      </c>
      <c r="M272" s="53">
        <v>0</v>
      </c>
      <c r="N272" s="14">
        <f t="shared" si="146"/>
        <v>0</v>
      </c>
      <c r="O272" s="53"/>
      <c r="P272" s="14">
        <f t="shared" si="147"/>
        <v>0</v>
      </c>
      <c r="Q272" s="23"/>
      <c r="R272" s="14">
        <f t="shared" si="148"/>
        <v>0</v>
      </c>
      <c r="S272" s="88">
        <f t="shared" si="149"/>
        <v>0</v>
      </c>
      <c r="T272" s="23">
        <f t="shared" si="150"/>
        <v>15</v>
      </c>
      <c r="U272" s="14">
        <f t="shared" si="151"/>
        <v>3139.05</v>
      </c>
      <c r="V272" s="88">
        <f t="shared" si="141"/>
        <v>1</v>
      </c>
    </row>
    <row r="273" spans="1:22" ht="22.5" customHeight="1" x14ac:dyDescent="0.2">
      <c r="A273" s="34" t="s">
        <v>545</v>
      </c>
      <c r="B273" s="13" t="s">
        <v>546</v>
      </c>
      <c r="C273" s="35" t="s">
        <v>114</v>
      </c>
      <c r="D273" s="36">
        <v>15</v>
      </c>
      <c r="E273" s="36">
        <v>31.13</v>
      </c>
      <c r="F273" s="20">
        <f t="shared" si="142"/>
        <v>466.95</v>
      </c>
      <c r="G273" s="15">
        <v>0</v>
      </c>
      <c r="H273" s="14">
        <f t="shared" si="143"/>
        <v>0</v>
      </c>
      <c r="I273" s="15">
        <v>0</v>
      </c>
      <c r="J273" s="14">
        <f t="shared" si="144"/>
        <v>0</v>
      </c>
      <c r="K273" s="53">
        <v>0</v>
      </c>
      <c r="L273" s="14">
        <f t="shared" si="145"/>
        <v>0</v>
      </c>
      <c r="M273" s="53">
        <v>0</v>
      </c>
      <c r="N273" s="14">
        <f t="shared" si="146"/>
        <v>0</v>
      </c>
      <c r="O273" s="53"/>
      <c r="P273" s="14">
        <f t="shared" si="147"/>
        <v>0</v>
      </c>
      <c r="Q273" s="23"/>
      <c r="R273" s="14">
        <f t="shared" si="148"/>
        <v>0</v>
      </c>
      <c r="S273" s="88">
        <f t="shared" si="149"/>
        <v>0</v>
      </c>
      <c r="T273" s="23">
        <f t="shared" si="150"/>
        <v>15</v>
      </c>
      <c r="U273" s="14">
        <f t="shared" si="151"/>
        <v>466.95</v>
      </c>
      <c r="V273" s="88">
        <f t="shared" si="141"/>
        <v>1</v>
      </c>
    </row>
    <row r="274" spans="1:22" ht="33.75" customHeight="1" x14ac:dyDescent="0.2">
      <c r="A274" s="34" t="s">
        <v>547</v>
      </c>
      <c r="B274" s="13" t="s">
        <v>225</v>
      </c>
      <c r="C274" s="35" t="s">
        <v>91</v>
      </c>
      <c r="D274" s="36">
        <v>391</v>
      </c>
      <c r="E274" s="36">
        <v>25</v>
      </c>
      <c r="F274" s="20">
        <f t="shared" si="142"/>
        <v>9775</v>
      </c>
      <c r="G274" s="15">
        <v>0</v>
      </c>
      <c r="H274" s="14">
        <f t="shared" si="143"/>
        <v>0</v>
      </c>
      <c r="I274" s="15">
        <v>0</v>
      </c>
      <c r="J274" s="14">
        <f t="shared" si="144"/>
        <v>0</v>
      </c>
      <c r="K274" s="53">
        <v>0</v>
      </c>
      <c r="L274" s="14">
        <f t="shared" si="145"/>
        <v>0</v>
      </c>
      <c r="M274" s="53">
        <v>0</v>
      </c>
      <c r="N274" s="14">
        <f t="shared" si="146"/>
        <v>0</v>
      </c>
      <c r="O274" s="53"/>
      <c r="P274" s="14">
        <f t="shared" si="147"/>
        <v>0</v>
      </c>
      <c r="Q274" s="23"/>
      <c r="R274" s="14">
        <f t="shared" si="148"/>
        <v>0</v>
      </c>
      <c r="S274" s="88">
        <f t="shared" si="149"/>
        <v>0</v>
      </c>
      <c r="T274" s="23">
        <f t="shared" si="150"/>
        <v>391</v>
      </c>
      <c r="U274" s="14">
        <f t="shared" si="151"/>
        <v>9775</v>
      </c>
      <c r="V274" s="88">
        <f t="shared" si="141"/>
        <v>1</v>
      </c>
    </row>
    <row r="275" spans="1:22" ht="11.25" customHeight="1" x14ac:dyDescent="0.2">
      <c r="A275" s="34" t="s">
        <v>548</v>
      </c>
      <c r="B275" s="13" t="s">
        <v>549</v>
      </c>
      <c r="C275" s="35" t="s">
        <v>75</v>
      </c>
      <c r="D275" s="36">
        <v>15</v>
      </c>
      <c r="E275" s="36">
        <v>175.4</v>
      </c>
      <c r="F275" s="20">
        <f t="shared" si="142"/>
        <v>2631</v>
      </c>
      <c r="G275" s="15">
        <v>0</v>
      </c>
      <c r="H275" s="14">
        <f t="shared" si="143"/>
        <v>0</v>
      </c>
      <c r="I275" s="15">
        <v>0</v>
      </c>
      <c r="J275" s="14">
        <f t="shared" si="144"/>
        <v>0</v>
      </c>
      <c r="K275" s="53">
        <v>0</v>
      </c>
      <c r="L275" s="14">
        <f t="shared" si="145"/>
        <v>0</v>
      </c>
      <c r="M275" s="53">
        <v>0</v>
      </c>
      <c r="N275" s="14">
        <f t="shared" si="146"/>
        <v>0</v>
      </c>
      <c r="O275" s="53"/>
      <c r="P275" s="14">
        <f t="shared" si="147"/>
        <v>0</v>
      </c>
      <c r="Q275" s="23"/>
      <c r="R275" s="14">
        <f t="shared" si="148"/>
        <v>0</v>
      </c>
      <c r="S275" s="88">
        <f t="shared" si="149"/>
        <v>0</v>
      </c>
      <c r="T275" s="23">
        <f t="shared" si="150"/>
        <v>15</v>
      </c>
      <c r="U275" s="14">
        <f t="shared" si="151"/>
        <v>2631</v>
      </c>
      <c r="V275" s="88">
        <f t="shared" si="141"/>
        <v>1</v>
      </c>
    </row>
    <row r="276" spans="1:22" ht="11.25" customHeight="1" x14ac:dyDescent="0.2">
      <c r="A276" s="34" t="s">
        <v>550</v>
      </c>
      <c r="B276" s="13" t="s">
        <v>551</v>
      </c>
      <c r="C276" s="35" t="s">
        <v>75</v>
      </c>
      <c r="D276" s="36">
        <v>15</v>
      </c>
      <c r="E276" s="36">
        <v>119.62</v>
      </c>
      <c r="F276" s="20">
        <f t="shared" si="142"/>
        <v>1794.3000000000002</v>
      </c>
      <c r="G276" s="15">
        <v>0</v>
      </c>
      <c r="H276" s="14">
        <f t="shared" si="143"/>
        <v>0</v>
      </c>
      <c r="I276" s="15">
        <v>0</v>
      </c>
      <c r="J276" s="14">
        <f t="shared" si="144"/>
        <v>0</v>
      </c>
      <c r="K276" s="53">
        <v>0</v>
      </c>
      <c r="L276" s="14">
        <f t="shared" si="145"/>
        <v>0</v>
      </c>
      <c r="M276" s="53">
        <v>0</v>
      </c>
      <c r="N276" s="14">
        <f t="shared" si="146"/>
        <v>0</v>
      </c>
      <c r="O276" s="53">
        <v>0</v>
      </c>
      <c r="P276" s="14">
        <f t="shared" si="147"/>
        <v>0</v>
      </c>
      <c r="Q276" s="23"/>
      <c r="R276" s="14">
        <f t="shared" si="148"/>
        <v>0</v>
      </c>
      <c r="S276" s="88">
        <f t="shared" si="149"/>
        <v>0</v>
      </c>
      <c r="T276" s="23">
        <f t="shared" si="150"/>
        <v>15</v>
      </c>
      <c r="U276" s="14">
        <f t="shared" si="151"/>
        <v>1794.3000000000002</v>
      </c>
      <c r="V276" s="88">
        <f t="shared" si="141"/>
        <v>1</v>
      </c>
    </row>
    <row r="277" spans="1:22" ht="11.25" customHeight="1" x14ac:dyDescent="0.2">
      <c r="A277" s="34" t="s">
        <v>552</v>
      </c>
      <c r="B277" s="13" t="s">
        <v>553</v>
      </c>
      <c r="C277" s="35" t="s">
        <v>114</v>
      </c>
      <c r="D277" s="36">
        <v>400</v>
      </c>
      <c r="E277" s="36">
        <v>18.11</v>
      </c>
      <c r="F277" s="20">
        <f t="shared" si="142"/>
        <v>7244</v>
      </c>
      <c r="G277" s="15">
        <v>0</v>
      </c>
      <c r="H277" s="14">
        <f t="shared" si="143"/>
        <v>0</v>
      </c>
      <c r="I277" s="15">
        <v>0</v>
      </c>
      <c r="J277" s="14">
        <f t="shared" si="144"/>
        <v>0</v>
      </c>
      <c r="K277" s="53">
        <v>0</v>
      </c>
      <c r="L277" s="14">
        <f t="shared" si="145"/>
        <v>0</v>
      </c>
      <c r="M277" s="53">
        <v>0</v>
      </c>
      <c r="N277" s="14">
        <f t="shared" si="146"/>
        <v>0</v>
      </c>
      <c r="O277" s="53">
        <v>300</v>
      </c>
      <c r="P277" s="14">
        <f t="shared" si="147"/>
        <v>5433</v>
      </c>
      <c r="Q277" s="23"/>
      <c r="R277" s="14">
        <f t="shared" si="148"/>
        <v>0</v>
      </c>
      <c r="S277" s="88">
        <f t="shared" si="149"/>
        <v>0.75</v>
      </c>
      <c r="T277" s="23">
        <f t="shared" si="150"/>
        <v>100</v>
      </c>
      <c r="U277" s="14">
        <f t="shared" si="151"/>
        <v>1811</v>
      </c>
      <c r="V277" s="88">
        <f t="shared" si="141"/>
        <v>0.25</v>
      </c>
    </row>
    <row r="278" spans="1:22" ht="45" customHeight="1" x14ac:dyDescent="0.2">
      <c r="A278" s="34" t="s">
        <v>554</v>
      </c>
      <c r="B278" s="13" t="s">
        <v>555</v>
      </c>
      <c r="C278" s="35" t="s">
        <v>75</v>
      </c>
      <c r="D278" s="36">
        <v>6</v>
      </c>
      <c r="E278" s="36">
        <v>1335.98</v>
      </c>
      <c r="F278" s="20">
        <f t="shared" si="142"/>
        <v>8015.88</v>
      </c>
      <c r="G278" s="15">
        <v>0</v>
      </c>
      <c r="H278" s="14">
        <f t="shared" si="143"/>
        <v>0</v>
      </c>
      <c r="I278" s="15">
        <v>0</v>
      </c>
      <c r="J278" s="14">
        <f t="shared" si="144"/>
        <v>0</v>
      </c>
      <c r="K278" s="53">
        <v>0</v>
      </c>
      <c r="L278" s="14">
        <f t="shared" si="145"/>
        <v>0</v>
      </c>
      <c r="M278" s="53">
        <v>0</v>
      </c>
      <c r="N278" s="14">
        <f t="shared" si="146"/>
        <v>0</v>
      </c>
      <c r="O278" s="53">
        <v>0</v>
      </c>
      <c r="P278" s="14">
        <f t="shared" si="147"/>
        <v>0</v>
      </c>
      <c r="Q278" s="23"/>
      <c r="R278" s="14">
        <f t="shared" si="148"/>
        <v>0</v>
      </c>
      <c r="S278" s="88">
        <f t="shared" si="149"/>
        <v>0</v>
      </c>
      <c r="T278" s="23">
        <f t="shared" si="150"/>
        <v>6</v>
      </c>
      <c r="U278" s="14">
        <f t="shared" si="151"/>
        <v>8015.88</v>
      </c>
      <c r="V278" s="88">
        <f t="shared" si="141"/>
        <v>1</v>
      </c>
    </row>
    <row r="279" spans="1:22" ht="22.5" customHeight="1" x14ac:dyDescent="0.2">
      <c r="A279" s="34" t="s">
        <v>556</v>
      </c>
      <c r="B279" s="13" t="s">
        <v>557</v>
      </c>
      <c r="C279" s="35" t="s">
        <v>558</v>
      </c>
      <c r="D279" s="36">
        <v>6</v>
      </c>
      <c r="E279" s="36">
        <v>1004.41</v>
      </c>
      <c r="F279" s="20">
        <f t="shared" si="142"/>
        <v>6026.46</v>
      </c>
      <c r="G279" s="15">
        <v>0</v>
      </c>
      <c r="H279" s="14">
        <f t="shared" si="143"/>
        <v>0</v>
      </c>
      <c r="I279" s="15">
        <v>0</v>
      </c>
      <c r="J279" s="14">
        <f t="shared" si="144"/>
        <v>0</v>
      </c>
      <c r="K279" s="53">
        <v>0</v>
      </c>
      <c r="L279" s="14">
        <f t="shared" si="145"/>
        <v>0</v>
      </c>
      <c r="M279" s="53">
        <v>0</v>
      </c>
      <c r="N279" s="14">
        <f t="shared" si="146"/>
        <v>0</v>
      </c>
      <c r="O279" s="53">
        <v>0</v>
      </c>
      <c r="P279" s="14">
        <f t="shared" si="147"/>
        <v>0</v>
      </c>
      <c r="Q279" s="23"/>
      <c r="R279" s="14">
        <f t="shared" si="148"/>
        <v>0</v>
      </c>
      <c r="S279" s="88">
        <f t="shared" si="149"/>
        <v>0</v>
      </c>
      <c r="T279" s="23">
        <f t="shared" si="150"/>
        <v>6</v>
      </c>
      <c r="U279" s="14">
        <f t="shared" si="151"/>
        <v>6026.46</v>
      </c>
      <c r="V279" s="88">
        <f t="shared" si="141"/>
        <v>1</v>
      </c>
    </row>
    <row r="280" spans="1:22" ht="11.25" customHeight="1" x14ac:dyDescent="0.2">
      <c r="A280" s="37" t="s">
        <v>559</v>
      </c>
      <c r="B280" s="12" t="s">
        <v>560</v>
      </c>
      <c r="C280" s="38"/>
      <c r="D280" s="39"/>
      <c r="E280" s="39"/>
      <c r="F280" s="89">
        <f>SUM(F281:F316)-0.04</f>
        <v>132963.24489999996</v>
      </c>
      <c r="G280" s="40"/>
      <c r="H280" s="17">
        <f>SUM(H281:H316)</f>
        <v>0</v>
      </c>
      <c r="I280" s="54"/>
      <c r="J280" s="17">
        <f>SUM(J281:J316)</f>
        <v>0</v>
      </c>
      <c r="K280" s="54"/>
      <c r="L280" s="17">
        <f>SUM(L281:L316)</f>
        <v>0</v>
      </c>
      <c r="M280" s="54"/>
      <c r="N280" s="17">
        <f>SUM(N281:N316)</f>
        <v>0</v>
      </c>
      <c r="O280" s="54"/>
      <c r="P280" s="17">
        <f>SUM(P281:P316)</f>
        <v>0</v>
      </c>
      <c r="Q280" s="40"/>
      <c r="R280" s="40">
        <f>SUM(R281:R316)</f>
        <v>0</v>
      </c>
      <c r="S280" s="90">
        <f>(H280+J280+L280+N280+P280+R280)/F280</f>
        <v>0</v>
      </c>
      <c r="T280" s="98"/>
      <c r="U280" s="17">
        <f>SUM(U281:U316)-0.04</f>
        <v>132963.24489999996</v>
      </c>
      <c r="V280" s="91">
        <f t="shared" si="141"/>
        <v>1</v>
      </c>
    </row>
    <row r="281" spans="1:22" ht="11.25" customHeight="1" x14ac:dyDescent="0.2">
      <c r="A281" s="34" t="s">
        <v>561</v>
      </c>
      <c r="B281" s="13" t="s">
        <v>562</v>
      </c>
      <c r="C281" s="35" t="s">
        <v>114</v>
      </c>
      <c r="D281" s="36">
        <v>1788.11</v>
      </c>
      <c r="E281" s="36">
        <v>13.17</v>
      </c>
      <c r="F281" s="20">
        <f t="shared" ref="F281:F316" si="152">D281*E281</f>
        <v>23549.4087</v>
      </c>
      <c r="G281" s="15">
        <v>0</v>
      </c>
      <c r="H281" s="14">
        <f t="shared" ref="H281:H316" si="153">G281*E281</f>
        <v>0</v>
      </c>
      <c r="I281" s="15">
        <v>0</v>
      </c>
      <c r="J281" s="14">
        <f t="shared" ref="J281:J316" si="154">I281*E281</f>
        <v>0</v>
      </c>
      <c r="K281" s="53">
        <v>0</v>
      </c>
      <c r="L281" s="14">
        <f t="shared" ref="L281:L316" si="155">K281*$E281</f>
        <v>0</v>
      </c>
      <c r="M281" s="53">
        <v>0</v>
      </c>
      <c r="N281" s="14">
        <f t="shared" ref="N281:N316" si="156">M281*$E281</f>
        <v>0</v>
      </c>
      <c r="O281" s="53">
        <v>0</v>
      </c>
      <c r="P281" s="14">
        <f t="shared" ref="P281:P316" si="157">O281*$E281</f>
        <v>0</v>
      </c>
      <c r="Q281" s="23"/>
      <c r="R281" s="14">
        <f t="shared" ref="R281:R316" si="158">Q281*$E281</f>
        <v>0</v>
      </c>
      <c r="S281" s="88">
        <f t="shared" ref="S281:S316" si="159">(J281+H281+L281+N281+P281+R281)/F281</f>
        <v>0</v>
      </c>
      <c r="T281" s="23">
        <f t="shared" ref="T281:T316" si="160">D281-G281-I281-K281-M281-O281-Q281</f>
        <v>1788.11</v>
      </c>
      <c r="U281" s="14">
        <f t="shared" ref="U281:U316" si="161">T281*E281</f>
        <v>23549.4087</v>
      </c>
      <c r="V281" s="88">
        <f t="shared" si="141"/>
        <v>1</v>
      </c>
    </row>
    <row r="282" spans="1:22" ht="22.5" customHeight="1" x14ac:dyDescent="0.2">
      <c r="A282" s="34" t="s">
        <v>563</v>
      </c>
      <c r="B282" s="13" t="s">
        <v>564</v>
      </c>
      <c r="C282" s="35" t="s">
        <v>75</v>
      </c>
      <c r="D282" s="36">
        <v>214</v>
      </c>
      <c r="E282" s="36">
        <v>24.29</v>
      </c>
      <c r="F282" s="20">
        <f t="shared" si="152"/>
        <v>5198.0599999999995</v>
      </c>
      <c r="G282" s="15">
        <v>0</v>
      </c>
      <c r="H282" s="14">
        <f t="shared" si="153"/>
        <v>0</v>
      </c>
      <c r="I282" s="15">
        <v>0</v>
      </c>
      <c r="J282" s="14">
        <f t="shared" si="154"/>
        <v>0</v>
      </c>
      <c r="K282" s="53">
        <v>0</v>
      </c>
      <c r="L282" s="14">
        <f t="shared" si="155"/>
        <v>0</v>
      </c>
      <c r="M282" s="53">
        <v>0</v>
      </c>
      <c r="N282" s="14">
        <f t="shared" si="156"/>
        <v>0</v>
      </c>
      <c r="O282" s="53">
        <v>0</v>
      </c>
      <c r="P282" s="14">
        <f t="shared" si="157"/>
        <v>0</v>
      </c>
      <c r="Q282" s="23"/>
      <c r="R282" s="14">
        <f t="shared" si="158"/>
        <v>0</v>
      </c>
      <c r="S282" s="88">
        <f t="shared" si="159"/>
        <v>0</v>
      </c>
      <c r="T282" s="23">
        <f t="shared" si="160"/>
        <v>214</v>
      </c>
      <c r="U282" s="14">
        <f t="shared" si="161"/>
        <v>5198.0599999999995</v>
      </c>
      <c r="V282" s="88">
        <f t="shared" si="141"/>
        <v>1</v>
      </c>
    </row>
    <row r="283" spans="1:22" ht="22.5" customHeight="1" x14ac:dyDescent="0.2">
      <c r="A283" s="34" t="s">
        <v>565</v>
      </c>
      <c r="B283" s="13" t="s">
        <v>566</v>
      </c>
      <c r="C283" s="35" t="s">
        <v>567</v>
      </c>
      <c r="D283" s="36">
        <v>168</v>
      </c>
      <c r="E283" s="36">
        <v>14.94</v>
      </c>
      <c r="F283" s="20">
        <f t="shared" si="152"/>
        <v>2509.92</v>
      </c>
      <c r="G283" s="15">
        <v>0</v>
      </c>
      <c r="H283" s="14">
        <f t="shared" si="153"/>
        <v>0</v>
      </c>
      <c r="I283" s="15">
        <v>0</v>
      </c>
      <c r="J283" s="14">
        <f t="shared" si="154"/>
        <v>0</v>
      </c>
      <c r="K283" s="53">
        <v>0</v>
      </c>
      <c r="L283" s="14">
        <f t="shared" si="155"/>
        <v>0</v>
      </c>
      <c r="M283" s="53">
        <v>0</v>
      </c>
      <c r="N283" s="14">
        <f t="shared" si="156"/>
        <v>0</v>
      </c>
      <c r="O283" s="53">
        <v>0</v>
      </c>
      <c r="P283" s="14">
        <f t="shared" si="157"/>
        <v>0</v>
      </c>
      <c r="Q283" s="23"/>
      <c r="R283" s="14">
        <f t="shared" si="158"/>
        <v>0</v>
      </c>
      <c r="S283" s="88">
        <f t="shared" si="159"/>
        <v>0</v>
      </c>
      <c r="T283" s="23">
        <f t="shared" si="160"/>
        <v>168</v>
      </c>
      <c r="U283" s="14">
        <f t="shared" si="161"/>
        <v>2509.92</v>
      </c>
      <c r="V283" s="88">
        <f t="shared" si="141"/>
        <v>1</v>
      </c>
    </row>
    <row r="284" spans="1:22" ht="11.25" customHeight="1" x14ac:dyDescent="0.2">
      <c r="A284" s="34" t="s">
        <v>568</v>
      </c>
      <c r="B284" s="13" t="s">
        <v>44</v>
      </c>
      <c r="C284" s="35" t="s">
        <v>42</v>
      </c>
      <c r="D284" s="36">
        <v>2</v>
      </c>
      <c r="E284" s="36">
        <v>19199.8</v>
      </c>
      <c r="F284" s="20">
        <f t="shared" si="152"/>
        <v>38399.599999999999</v>
      </c>
      <c r="G284" s="15">
        <v>0</v>
      </c>
      <c r="H284" s="14">
        <f t="shared" si="153"/>
        <v>0</v>
      </c>
      <c r="I284" s="15">
        <v>0</v>
      </c>
      <c r="J284" s="14">
        <f t="shared" si="154"/>
        <v>0</v>
      </c>
      <c r="K284" s="53">
        <v>0</v>
      </c>
      <c r="L284" s="14">
        <f t="shared" si="155"/>
        <v>0</v>
      </c>
      <c r="M284" s="53">
        <v>0</v>
      </c>
      <c r="N284" s="14">
        <f t="shared" si="156"/>
        <v>0</v>
      </c>
      <c r="O284" s="53">
        <v>0</v>
      </c>
      <c r="P284" s="14">
        <f t="shared" si="157"/>
        <v>0</v>
      </c>
      <c r="Q284" s="23"/>
      <c r="R284" s="14">
        <f t="shared" si="158"/>
        <v>0</v>
      </c>
      <c r="S284" s="88">
        <f t="shared" si="159"/>
        <v>0</v>
      </c>
      <c r="T284" s="23">
        <f t="shared" si="160"/>
        <v>2</v>
      </c>
      <c r="U284" s="14">
        <f t="shared" si="161"/>
        <v>38399.599999999999</v>
      </c>
      <c r="V284" s="88">
        <f t="shared" si="141"/>
        <v>1</v>
      </c>
    </row>
    <row r="285" spans="1:22" ht="33.75" customHeight="1" x14ac:dyDescent="0.2">
      <c r="A285" s="34" t="s">
        <v>569</v>
      </c>
      <c r="B285" s="13" t="s">
        <v>570</v>
      </c>
      <c r="C285" s="35" t="s">
        <v>75</v>
      </c>
      <c r="D285" s="36">
        <v>3</v>
      </c>
      <c r="E285" s="36">
        <v>1195.3</v>
      </c>
      <c r="F285" s="20">
        <f t="shared" si="152"/>
        <v>3585.8999999999996</v>
      </c>
      <c r="G285" s="15">
        <v>0</v>
      </c>
      <c r="H285" s="14">
        <f t="shared" si="153"/>
        <v>0</v>
      </c>
      <c r="I285" s="15">
        <v>0</v>
      </c>
      <c r="J285" s="14">
        <f t="shared" si="154"/>
        <v>0</v>
      </c>
      <c r="K285" s="53">
        <v>0</v>
      </c>
      <c r="L285" s="14">
        <f t="shared" si="155"/>
        <v>0</v>
      </c>
      <c r="M285" s="53">
        <v>0</v>
      </c>
      <c r="N285" s="14">
        <f t="shared" si="156"/>
        <v>0</v>
      </c>
      <c r="O285" s="53">
        <v>0</v>
      </c>
      <c r="P285" s="14">
        <f t="shared" si="157"/>
        <v>0</v>
      </c>
      <c r="Q285" s="23"/>
      <c r="R285" s="14">
        <f t="shared" si="158"/>
        <v>0</v>
      </c>
      <c r="S285" s="88">
        <f t="shared" si="159"/>
        <v>0</v>
      </c>
      <c r="T285" s="23">
        <f t="shared" si="160"/>
        <v>3</v>
      </c>
      <c r="U285" s="14">
        <f t="shared" si="161"/>
        <v>3585.8999999999996</v>
      </c>
      <c r="V285" s="88">
        <f t="shared" si="141"/>
        <v>1</v>
      </c>
    </row>
    <row r="286" spans="1:22" ht="33.75" customHeight="1" x14ac:dyDescent="0.2">
      <c r="A286" s="34" t="s">
        <v>571</v>
      </c>
      <c r="B286" s="13" t="s">
        <v>572</v>
      </c>
      <c r="C286" s="35" t="s">
        <v>75</v>
      </c>
      <c r="D286" s="36">
        <v>1</v>
      </c>
      <c r="E286" s="36">
        <v>1222.4000000000001</v>
      </c>
      <c r="F286" s="20">
        <f t="shared" si="152"/>
        <v>1222.4000000000001</v>
      </c>
      <c r="G286" s="15">
        <v>0</v>
      </c>
      <c r="H286" s="14">
        <f t="shared" si="153"/>
        <v>0</v>
      </c>
      <c r="I286" s="15">
        <v>0</v>
      </c>
      <c r="J286" s="14">
        <f t="shared" si="154"/>
        <v>0</v>
      </c>
      <c r="K286" s="53">
        <v>0</v>
      </c>
      <c r="L286" s="14">
        <f t="shared" si="155"/>
        <v>0</v>
      </c>
      <c r="M286" s="53">
        <v>0</v>
      </c>
      <c r="N286" s="14">
        <f t="shared" si="156"/>
        <v>0</v>
      </c>
      <c r="O286" s="53">
        <v>0</v>
      </c>
      <c r="P286" s="14">
        <f t="shared" si="157"/>
        <v>0</v>
      </c>
      <c r="Q286" s="23"/>
      <c r="R286" s="14">
        <f t="shared" si="158"/>
        <v>0</v>
      </c>
      <c r="S286" s="88">
        <f t="shared" si="159"/>
        <v>0</v>
      </c>
      <c r="T286" s="23">
        <f t="shared" si="160"/>
        <v>1</v>
      </c>
      <c r="U286" s="14">
        <f t="shared" si="161"/>
        <v>1222.4000000000001</v>
      </c>
      <c r="V286" s="88">
        <f t="shared" si="141"/>
        <v>1</v>
      </c>
    </row>
    <row r="287" spans="1:22" ht="22.5" customHeight="1" x14ac:dyDescent="0.2">
      <c r="A287" s="34" t="s">
        <v>573</v>
      </c>
      <c r="B287" s="13" t="s">
        <v>574</v>
      </c>
      <c r="C287" s="35" t="s">
        <v>91</v>
      </c>
      <c r="D287" s="36">
        <v>56</v>
      </c>
      <c r="E287" s="36">
        <v>40.32</v>
      </c>
      <c r="F287" s="20">
        <f t="shared" si="152"/>
        <v>2257.92</v>
      </c>
      <c r="G287" s="15">
        <v>0</v>
      </c>
      <c r="H287" s="14">
        <f t="shared" si="153"/>
        <v>0</v>
      </c>
      <c r="I287" s="15">
        <v>0</v>
      </c>
      <c r="J287" s="14">
        <f t="shared" si="154"/>
        <v>0</v>
      </c>
      <c r="K287" s="53">
        <v>0</v>
      </c>
      <c r="L287" s="14">
        <f t="shared" si="155"/>
        <v>0</v>
      </c>
      <c r="M287" s="53">
        <v>0</v>
      </c>
      <c r="N287" s="14">
        <f t="shared" si="156"/>
        <v>0</v>
      </c>
      <c r="O287" s="53">
        <v>0</v>
      </c>
      <c r="P287" s="14">
        <f t="shared" si="157"/>
        <v>0</v>
      </c>
      <c r="Q287" s="23"/>
      <c r="R287" s="14">
        <f t="shared" si="158"/>
        <v>0</v>
      </c>
      <c r="S287" s="88">
        <f t="shared" si="159"/>
        <v>0</v>
      </c>
      <c r="T287" s="23">
        <f t="shared" si="160"/>
        <v>56</v>
      </c>
      <c r="U287" s="14">
        <f t="shared" si="161"/>
        <v>2257.92</v>
      </c>
      <c r="V287" s="88">
        <f t="shared" si="141"/>
        <v>1</v>
      </c>
    </row>
    <row r="288" spans="1:22" ht="22.5" customHeight="1" x14ac:dyDescent="0.2">
      <c r="A288" s="34" t="s">
        <v>575</v>
      </c>
      <c r="B288" s="13" t="s">
        <v>576</v>
      </c>
      <c r="C288" s="35" t="s">
        <v>91</v>
      </c>
      <c r="D288" s="36">
        <v>41.2</v>
      </c>
      <c r="E288" s="36">
        <v>55.06</v>
      </c>
      <c r="F288" s="20">
        <f t="shared" si="152"/>
        <v>2268.4720000000002</v>
      </c>
      <c r="G288" s="15">
        <v>0</v>
      </c>
      <c r="H288" s="14">
        <f t="shared" si="153"/>
        <v>0</v>
      </c>
      <c r="I288" s="15">
        <v>0</v>
      </c>
      <c r="J288" s="14">
        <f t="shared" si="154"/>
        <v>0</v>
      </c>
      <c r="K288" s="53">
        <v>0</v>
      </c>
      <c r="L288" s="14">
        <f t="shared" si="155"/>
        <v>0</v>
      </c>
      <c r="M288" s="53">
        <v>0</v>
      </c>
      <c r="N288" s="14">
        <f t="shared" si="156"/>
        <v>0</v>
      </c>
      <c r="O288" s="53">
        <v>0</v>
      </c>
      <c r="P288" s="14">
        <f t="shared" si="157"/>
        <v>0</v>
      </c>
      <c r="Q288" s="23"/>
      <c r="R288" s="14">
        <f t="shared" si="158"/>
        <v>0</v>
      </c>
      <c r="S288" s="88">
        <f t="shared" si="159"/>
        <v>0</v>
      </c>
      <c r="T288" s="23">
        <f t="shared" si="160"/>
        <v>41.2</v>
      </c>
      <c r="U288" s="14">
        <f t="shared" si="161"/>
        <v>2268.4720000000002</v>
      </c>
      <c r="V288" s="88">
        <f t="shared" si="141"/>
        <v>1</v>
      </c>
    </row>
    <row r="289" spans="1:22" ht="11.25" customHeight="1" x14ac:dyDescent="0.2">
      <c r="A289" s="34" t="s">
        <v>577</v>
      </c>
      <c r="B289" s="13" t="s">
        <v>578</v>
      </c>
      <c r="C289" s="35" t="s">
        <v>114</v>
      </c>
      <c r="D289" s="36">
        <v>136</v>
      </c>
      <c r="E289" s="36">
        <v>14.14</v>
      </c>
      <c r="F289" s="20">
        <f t="shared" si="152"/>
        <v>1923.04</v>
      </c>
      <c r="G289" s="15">
        <v>0</v>
      </c>
      <c r="H289" s="14">
        <f t="shared" si="153"/>
        <v>0</v>
      </c>
      <c r="I289" s="15">
        <v>0</v>
      </c>
      <c r="J289" s="14">
        <f t="shared" si="154"/>
        <v>0</v>
      </c>
      <c r="K289" s="53">
        <v>0</v>
      </c>
      <c r="L289" s="14">
        <f t="shared" si="155"/>
        <v>0</v>
      </c>
      <c r="M289" s="53">
        <v>0</v>
      </c>
      <c r="N289" s="14">
        <f t="shared" si="156"/>
        <v>0</v>
      </c>
      <c r="O289" s="53">
        <v>0</v>
      </c>
      <c r="P289" s="14">
        <f t="shared" si="157"/>
        <v>0</v>
      </c>
      <c r="Q289" s="23"/>
      <c r="R289" s="14">
        <f t="shared" si="158"/>
        <v>0</v>
      </c>
      <c r="S289" s="88">
        <f t="shared" si="159"/>
        <v>0</v>
      </c>
      <c r="T289" s="23">
        <f t="shared" si="160"/>
        <v>136</v>
      </c>
      <c r="U289" s="14">
        <f t="shared" si="161"/>
        <v>1923.04</v>
      </c>
      <c r="V289" s="88">
        <f t="shared" si="141"/>
        <v>1</v>
      </c>
    </row>
    <row r="290" spans="1:22" ht="22.5" customHeight="1" x14ac:dyDescent="0.2">
      <c r="A290" s="34" t="s">
        <v>579</v>
      </c>
      <c r="B290" s="13" t="s">
        <v>580</v>
      </c>
      <c r="C290" s="35" t="s">
        <v>24</v>
      </c>
      <c r="D290" s="36">
        <v>41</v>
      </c>
      <c r="E290" s="36">
        <v>66.430000000000007</v>
      </c>
      <c r="F290" s="20">
        <f t="shared" si="152"/>
        <v>2723.63</v>
      </c>
      <c r="G290" s="15">
        <v>0</v>
      </c>
      <c r="H290" s="14">
        <f t="shared" si="153"/>
        <v>0</v>
      </c>
      <c r="I290" s="15">
        <v>0</v>
      </c>
      <c r="J290" s="14">
        <f t="shared" si="154"/>
        <v>0</v>
      </c>
      <c r="K290" s="53">
        <v>0</v>
      </c>
      <c r="L290" s="14">
        <f t="shared" si="155"/>
        <v>0</v>
      </c>
      <c r="M290" s="53">
        <v>0</v>
      </c>
      <c r="N290" s="14">
        <f t="shared" si="156"/>
        <v>0</v>
      </c>
      <c r="O290" s="53">
        <v>0</v>
      </c>
      <c r="P290" s="14">
        <f t="shared" si="157"/>
        <v>0</v>
      </c>
      <c r="Q290" s="23"/>
      <c r="R290" s="14">
        <f t="shared" si="158"/>
        <v>0</v>
      </c>
      <c r="S290" s="88">
        <f t="shared" si="159"/>
        <v>0</v>
      </c>
      <c r="T290" s="23">
        <f t="shared" si="160"/>
        <v>41</v>
      </c>
      <c r="U290" s="14">
        <f t="shared" si="161"/>
        <v>2723.63</v>
      </c>
      <c r="V290" s="88">
        <f t="shared" si="141"/>
        <v>1</v>
      </c>
    </row>
    <row r="291" spans="1:22" ht="22.5" customHeight="1" x14ac:dyDescent="0.2">
      <c r="A291" s="34" t="s">
        <v>581</v>
      </c>
      <c r="B291" s="13" t="s">
        <v>582</v>
      </c>
      <c r="C291" s="35" t="s">
        <v>75</v>
      </c>
      <c r="D291" s="36">
        <v>21</v>
      </c>
      <c r="E291" s="36">
        <v>78.709999999999994</v>
      </c>
      <c r="F291" s="20">
        <f t="shared" si="152"/>
        <v>1652.9099999999999</v>
      </c>
      <c r="G291" s="15">
        <v>0</v>
      </c>
      <c r="H291" s="14">
        <f t="shared" si="153"/>
        <v>0</v>
      </c>
      <c r="I291" s="15">
        <v>0</v>
      </c>
      <c r="J291" s="14">
        <f t="shared" si="154"/>
        <v>0</v>
      </c>
      <c r="K291" s="53">
        <v>0</v>
      </c>
      <c r="L291" s="14">
        <f t="shared" si="155"/>
        <v>0</v>
      </c>
      <c r="M291" s="53">
        <v>0</v>
      </c>
      <c r="N291" s="14">
        <f t="shared" si="156"/>
        <v>0</v>
      </c>
      <c r="O291" s="53">
        <v>0</v>
      </c>
      <c r="P291" s="14">
        <f t="shared" si="157"/>
        <v>0</v>
      </c>
      <c r="Q291" s="23"/>
      <c r="R291" s="14">
        <f t="shared" si="158"/>
        <v>0</v>
      </c>
      <c r="S291" s="88">
        <f t="shared" si="159"/>
        <v>0</v>
      </c>
      <c r="T291" s="23">
        <f t="shared" si="160"/>
        <v>21</v>
      </c>
      <c r="U291" s="14">
        <f t="shared" si="161"/>
        <v>1652.9099999999999</v>
      </c>
      <c r="V291" s="88">
        <f t="shared" si="141"/>
        <v>1</v>
      </c>
    </row>
    <row r="292" spans="1:22" ht="22.5" customHeight="1" x14ac:dyDescent="0.2">
      <c r="A292" s="34" t="s">
        <v>583</v>
      </c>
      <c r="B292" s="13" t="s">
        <v>584</v>
      </c>
      <c r="C292" s="35" t="s">
        <v>33</v>
      </c>
      <c r="D292" s="36">
        <v>14.58</v>
      </c>
      <c r="E292" s="36">
        <v>76.58</v>
      </c>
      <c r="F292" s="20">
        <f t="shared" si="152"/>
        <v>1116.5364</v>
      </c>
      <c r="G292" s="15">
        <v>0</v>
      </c>
      <c r="H292" s="14">
        <f t="shared" si="153"/>
        <v>0</v>
      </c>
      <c r="I292" s="15">
        <v>0</v>
      </c>
      <c r="J292" s="14">
        <f t="shared" si="154"/>
        <v>0</v>
      </c>
      <c r="K292" s="53">
        <v>0</v>
      </c>
      <c r="L292" s="14">
        <f t="shared" si="155"/>
        <v>0</v>
      </c>
      <c r="M292" s="53">
        <v>0</v>
      </c>
      <c r="N292" s="14">
        <f t="shared" si="156"/>
        <v>0</v>
      </c>
      <c r="O292" s="53">
        <v>0</v>
      </c>
      <c r="P292" s="14">
        <f t="shared" si="157"/>
        <v>0</v>
      </c>
      <c r="Q292" s="23"/>
      <c r="R292" s="14">
        <f t="shared" si="158"/>
        <v>0</v>
      </c>
      <c r="S292" s="88">
        <f t="shared" si="159"/>
        <v>0</v>
      </c>
      <c r="T292" s="23">
        <f t="shared" si="160"/>
        <v>14.58</v>
      </c>
      <c r="U292" s="14">
        <f t="shared" si="161"/>
        <v>1116.5364</v>
      </c>
      <c r="V292" s="88">
        <f t="shared" si="141"/>
        <v>1</v>
      </c>
    </row>
    <row r="293" spans="1:22" ht="11.25" customHeight="1" x14ac:dyDescent="0.2">
      <c r="A293" s="34" t="s">
        <v>585</v>
      </c>
      <c r="B293" s="13" t="s">
        <v>586</v>
      </c>
      <c r="C293" s="35" t="s">
        <v>33</v>
      </c>
      <c r="D293" s="36">
        <v>14.58</v>
      </c>
      <c r="E293" s="36">
        <v>46.41</v>
      </c>
      <c r="F293" s="20">
        <f t="shared" si="152"/>
        <v>676.65779999999995</v>
      </c>
      <c r="G293" s="15">
        <v>0</v>
      </c>
      <c r="H293" s="14">
        <f t="shared" si="153"/>
        <v>0</v>
      </c>
      <c r="I293" s="15">
        <v>0</v>
      </c>
      <c r="J293" s="14">
        <f t="shared" si="154"/>
        <v>0</v>
      </c>
      <c r="K293" s="53">
        <v>0</v>
      </c>
      <c r="L293" s="14">
        <f t="shared" si="155"/>
        <v>0</v>
      </c>
      <c r="M293" s="53">
        <v>0</v>
      </c>
      <c r="N293" s="14">
        <f t="shared" si="156"/>
        <v>0</v>
      </c>
      <c r="O293" s="53">
        <v>0</v>
      </c>
      <c r="P293" s="14">
        <f t="shared" si="157"/>
        <v>0</v>
      </c>
      <c r="Q293" s="23"/>
      <c r="R293" s="14">
        <f t="shared" si="158"/>
        <v>0</v>
      </c>
      <c r="S293" s="88">
        <f t="shared" si="159"/>
        <v>0</v>
      </c>
      <c r="T293" s="23">
        <f t="shared" si="160"/>
        <v>14.58</v>
      </c>
      <c r="U293" s="14">
        <f t="shared" si="161"/>
        <v>676.65779999999995</v>
      </c>
      <c r="V293" s="88">
        <f t="shared" si="141"/>
        <v>1</v>
      </c>
    </row>
    <row r="294" spans="1:22" ht="33.75" customHeight="1" x14ac:dyDescent="0.2">
      <c r="A294" s="34" t="s">
        <v>587</v>
      </c>
      <c r="B294" s="13" t="s">
        <v>588</v>
      </c>
      <c r="C294" s="35" t="s">
        <v>91</v>
      </c>
      <c r="D294" s="36">
        <v>264</v>
      </c>
      <c r="E294" s="36">
        <v>3.46</v>
      </c>
      <c r="F294" s="20">
        <f t="shared" si="152"/>
        <v>913.43999999999994</v>
      </c>
      <c r="G294" s="15">
        <v>0</v>
      </c>
      <c r="H294" s="14">
        <f t="shared" si="153"/>
        <v>0</v>
      </c>
      <c r="I294" s="15">
        <v>0</v>
      </c>
      <c r="J294" s="14">
        <f t="shared" si="154"/>
        <v>0</v>
      </c>
      <c r="K294" s="53">
        <v>0</v>
      </c>
      <c r="L294" s="14">
        <f t="shared" si="155"/>
        <v>0</v>
      </c>
      <c r="M294" s="53">
        <v>0</v>
      </c>
      <c r="N294" s="14">
        <f t="shared" si="156"/>
        <v>0</v>
      </c>
      <c r="O294" s="53">
        <v>0</v>
      </c>
      <c r="P294" s="14">
        <f t="shared" si="157"/>
        <v>0</v>
      </c>
      <c r="Q294" s="23"/>
      <c r="R294" s="14">
        <f t="shared" si="158"/>
        <v>0</v>
      </c>
      <c r="S294" s="88">
        <f t="shared" si="159"/>
        <v>0</v>
      </c>
      <c r="T294" s="23">
        <f t="shared" si="160"/>
        <v>264</v>
      </c>
      <c r="U294" s="14">
        <f t="shared" si="161"/>
        <v>913.43999999999994</v>
      </c>
      <c r="V294" s="88">
        <f t="shared" si="141"/>
        <v>1</v>
      </c>
    </row>
    <row r="295" spans="1:22" ht="22.5" customHeight="1" x14ac:dyDescent="0.2">
      <c r="A295" s="34" t="s">
        <v>589</v>
      </c>
      <c r="B295" s="13" t="s">
        <v>590</v>
      </c>
      <c r="C295" s="35" t="s">
        <v>75</v>
      </c>
      <c r="D295" s="36">
        <v>4917</v>
      </c>
      <c r="E295" s="36">
        <v>0.72</v>
      </c>
      <c r="F295" s="20">
        <f t="shared" si="152"/>
        <v>3540.24</v>
      </c>
      <c r="G295" s="15">
        <v>0</v>
      </c>
      <c r="H295" s="14">
        <f t="shared" si="153"/>
        <v>0</v>
      </c>
      <c r="I295" s="15">
        <v>0</v>
      </c>
      <c r="J295" s="14">
        <f t="shared" si="154"/>
        <v>0</v>
      </c>
      <c r="K295" s="53">
        <v>0</v>
      </c>
      <c r="L295" s="14">
        <f t="shared" si="155"/>
        <v>0</v>
      </c>
      <c r="M295" s="53">
        <v>0</v>
      </c>
      <c r="N295" s="14">
        <f t="shared" si="156"/>
        <v>0</v>
      </c>
      <c r="O295" s="53">
        <v>0</v>
      </c>
      <c r="P295" s="14">
        <f t="shared" si="157"/>
        <v>0</v>
      </c>
      <c r="Q295" s="23"/>
      <c r="R295" s="14">
        <f t="shared" si="158"/>
        <v>0</v>
      </c>
      <c r="S295" s="88">
        <f t="shared" si="159"/>
        <v>0</v>
      </c>
      <c r="T295" s="23">
        <f t="shared" si="160"/>
        <v>4917</v>
      </c>
      <c r="U295" s="14">
        <f t="shared" si="161"/>
        <v>3540.24</v>
      </c>
      <c r="V295" s="88">
        <f t="shared" si="141"/>
        <v>1</v>
      </c>
    </row>
    <row r="296" spans="1:22" ht="11.25" customHeight="1" x14ac:dyDescent="0.2">
      <c r="A296" s="34" t="s">
        <v>591</v>
      </c>
      <c r="B296" s="13" t="s">
        <v>592</v>
      </c>
      <c r="C296" s="35" t="s">
        <v>75</v>
      </c>
      <c r="D296" s="36">
        <v>4917</v>
      </c>
      <c r="E296" s="36">
        <v>0.03</v>
      </c>
      <c r="F296" s="20">
        <f t="shared" si="152"/>
        <v>147.51</v>
      </c>
      <c r="G296" s="15">
        <v>0</v>
      </c>
      <c r="H296" s="14">
        <f t="shared" si="153"/>
        <v>0</v>
      </c>
      <c r="I296" s="15">
        <v>0</v>
      </c>
      <c r="J296" s="14">
        <f t="shared" si="154"/>
        <v>0</v>
      </c>
      <c r="K296" s="53">
        <v>0</v>
      </c>
      <c r="L296" s="14">
        <f t="shared" si="155"/>
        <v>0</v>
      </c>
      <c r="M296" s="53">
        <v>0</v>
      </c>
      <c r="N296" s="14">
        <f t="shared" si="156"/>
        <v>0</v>
      </c>
      <c r="O296" s="53">
        <v>0</v>
      </c>
      <c r="P296" s="14">
        <f t="shared" si="157"/>
        <v>0</v>
      </c>
      <c r="Q296" s="23"/>
      <c r="R296" s="14">
        <f t="shared" si="158"/>
        <v>0</v>
      </c>
      <c r="S296" s="88">
        <f t="shared" si="159"/>
        <v>0</v>
      </c>
      <c r="T296" s="23">
        <f t="shared" si="160"/>
        <v>4917</v>
      </c>
      <c r="U296" s="14">
        <f t="shared" si="161"/>
        <v>147.51</v>
      </c>
      <c r="V296" s="88">
        <f t="shared" si="141"/>
        <v>1</v>
      </c>
    </row>
    <row r="297" spans="1:22" ht="11.25" customHeight="1" x14ac:dyDescent="0.2">
      <c r="A297" s="34" t="s">
        <v>593</v>
      </c>
      <c r="B297" s="13" t="s">
        <v>594</v>
      </c>
      <c r="C297" s="35" t="s">
        <v>75</v>
      </c>
      <c r="D297" s="36">
        <v>169</v>
      </c>
      <c r="E297" s="36">
        <v>0.94</v>
      </c>
      <c r="F297" s="20">
        <f t="shared" si="152"/>
        <v>158.85999999999999</v>
      </c>
      <c r="G297" s="15">
        <v>0</v>
      </c>
      <c r="H297" s="14">
        <f t="shared" si="153"/>
        <v>0</v>
      </c>
      <c r="I297" s="15">
        <v>0</v>
      </c>
      <c r="J297" s="14">
        <f t="shared" si="154"/>
        <v>0</v>
      </c>
      <c r="K297" s="53">
        <v>0</v>
      </c>
      <c r="L297" s="14">
        <f t="shared" si="155"/>
        <v>0</v>
      </c>
      <c r="M297" s="53">
        <v>0</v>
      </c>
      <c r="N297" s="14">
        <f t="shared" si="156"/>
        <v>0</v>
      </c>
      <c r="O297" s="53">
        <v>0</v>
      </c>
      <c r="P297" s="14">
        <f t="shared" si="157"/>
        <v>0</v>
      </c>
      <c r="Q297" s="23"/>
      <c r="R297" s="14">
        <f t="shared" si="158"/>
        <v>0</v>
      </c>
      <c r="S297" s="88">
        <f t="shared" si="159"/>
        <v>0</v>
      </c>
      <c r="T297" s="23">
        <f t="shared" si="160"/>
        <v>169</v>
      </c>
      <c r="U297" s="14">
        <f t="shared" si="161"/>
        <v>158.85999999999999</v>
      </c>
      <c r="V297" s="88">
        <f t="shared" si="141"/>
        <v>1</v>
      </c>
    </row>
    <row r="298" spans="1:22" ht="22.5" customHeight="1" x14ac:dyDescent="0.2">
      <c r="A298" s="34" t="s">
        <v>595</v>
      </c>
      <c r="B298" s="13" t="s">
        <v>596</v>
      </c>
      <c r="C298" s="35" t="s">
        <v>75</v>
      </c>
      <c r="D298" s="36">
        <v>169</v>
      </c>
      <c r="E298" s="36">
        <v>0.52</v>
      </c>
      <c r="F298" s="20">
        <f t="shared" si="152"/>
        <v>87.88000000000001</v>
      </c>
      <c r="G298" s="15">
        <v>0</v>
      </c>
      <c r="H298" s="14">
        <f t="shared" si="153"/>
        <v>0</v>
      </c>
      <c r="I298" s="15">
        <v>0</v>
      </c>
      <c r="J298" s="14">
        <f t="shared" si="154"/>
        <v>0</v>
      </c>
      <c r="K298" s="53">
        <v>0</v>
      </c>
      <c r="L298" s="14">
        <f t="shared" si="155"/>
        <v>0</v>
      </c>
      <c r="M298" s="53">
        <v>0</v>
      </c>
      <c r="N298" s="14">
        <f t="shared" si="156"/>
        <v>0</v>
      </c>
      <c r="O298" s="53">
        <v>0</v>
      </c>
      <c r="P298" s="14">
        <f t="shared" si="157"/>
        <v>0</v>
      </c>
      <c r="Q298" s="23"/>
      <c r="R298" s="14">
        <f t="shared" si="158"/>
        <v>0</v>
      </c>
      <c r="S298" s="88">
        <f t="shared" si="159"/>
        <v>0</v>
      </c>
      <c r="T298" s="23">
        <f t="shared" si="160"/>
        <v>169</v>
      </c>
      <c r="U298" s="14">
        <f t="shared" si="161"/>
        <v>87.88000000000001</v>
      </c>
      <c r="V298" s="88">
        <f t="shared" si="141"/>
        <v>1</v>
      </c>
    </row>
    <row r="299" spans="1:22" ht="22.5" customHeight="1" x14ac:dyDescent="0.2">
      <c r="A299" s="34" t="s">
        <v>597</v>
      </c>
      <c r="B299" s="13" t="s">
        <v>598</v>
      </c>
      <c r="C299" s="35" t="s">
        <v>75</v>
      </c>
      <c r="D299" s="36">
        <v>41</v>
      </c>
      <c r="E299" s="36">
        <v>64.510000000000005</v>
      </c>
      <c r="F299" s="20">
        <f t="shared" si="152"/>
        <v>2644.9100000000003</v>
      </c>
      <c r="G299" s="15">
        <v>0</v>
      </c>
      <c r="H299" s="14">
        <f t="shared" si="153"/>
        <v>0</v>
      </c>
      <c r="I299" s="15">
        <v>0</v>
      </c>
      <c r="J299" s="14">
        <f t="shared" si="154"/>
        <v>0</v>
      </c>
      <c r="K299" s="53">
        <v>0</v>
      </c>
      <c r="L299" s="14">
        <f t="shared" si="155"/>
        <v>0</v>
      </c>
      <c r="M299" s="53">
        <v>0</v>
      </c>
      <c r="N299" s="14">
        <f t="shared" si="156"/>
        <v>0</v>
      </c>
      <c r="O299" s="53">
        <v>0</v>
      </c>
      <c r="P299" s="14">
        <f t="shared" si="157"/>
        <v>0</v>
      </c>
      <c r="Q299" s="23"/>
      <c r="R299" s="14">
        <f t="shared" si="158"/>
        <v>0</v>
      </c>
      <c r="S299" s="88">
        <f t="shared" si="159"/>
        <v>0</v>
      </c>
      <c r="T299" s="23">
        <f t="shared" si="160"/>
        <v>41</v>
      </c>
      <c r="U299" s="14">
        <f t="shared" si="161"/>
        <v>2644.9100000000003</v>
      </c>
      <c r="V299" s="88">
        <f t="shared" si="141"/>
        <v>1</v>
      </c>
    </row>
    <row r="300" spans="1:22" ht="22.5" customHeight="1" x14ac:dyDescent="0.2">
      <c r="A300" s="34" t="s">
        <v>599</v>
      </c>
      <c r="B300" s="13" t="s">
        <v>600</v>
      </c>
      <c r="C300" s="35" t="s">
        <v>75</v>
      </c>
      <c r="D300" s="36">
        <v>1</v>
      </c>
      <c r="E300" s="36">
        <v>302.43</v>
      </c>
      <c r="F300" s="20">
        <f t="shared" si="152"/>
        <v>302.43</v>
      </c>
      <c r="G300" s="15">
        <v>0</v>
      </c>
      <c r="H300" s="14">
        <f t="shared" si="153"/>
        <v>0</v>
      </c>
      <c r="I300" s="15">
        <v>0</v>
      </c>
      <c r="J300" s="14">
        <f t="shared" si="154"/>
        <v>0</v>
      </c>
      <c r="K300" s="53">
        <v>0</v>
      </c>
      <c r="L300" s="14">
        <f t="shared" si="155"/>
        <v>0</v>
      </c>
      <c r="M300" s="53">
        <v>0</v>
      </c>
      <c r="N300" s="14">
        <f t="shared" si="156"/>
        <v>0</v>
      </c>
      <c r="O300" s="53">
        <v>0</v>
      </c>
      <c r="P300" s="14">
        <f t="shared" si="157"/>
        <v>0</v>
      </c>
      <c r="Q300" s="23"/>
      <c r="R300" s="14">
        <f t="shared" si="158"/>
        <v>0</v>
      </c>
      <c r="S300" s="88">
        <f t="shared" si="159"/>
        <v>0</v>
      </c>
      <c r="T300" s="23">
        <f t="shared" si="160"/>
        <v>1</v>
      </c>
      <c r="U300" s="14">
        <f t="shared" si="161"/>
        <v>302.43</v>
      </c>
      <c r="V300" s="88">
        <f t="shared" si="141"/>
        <v>1</v>
      </c>
    </row>
    <row r="301" spans="1:22" ht="22.5" customHeight="1" x14ac:dyDescent="0.2">
      <c r="A301" s="34" t="s">
        <v>601</v>
      </c>
      <c r="B301" s="13" t="s">
        <v>596</v>
      </c>
      <c r="C301" s="35" t="s">
        <v>75</v>
      </c>
      <c r="D301" s="36">
        <v>1193</v>
      </c>
      <c r="E301" s="36">
        <v>0.52</v>
      </c>
      <c r="F301" s="20">
        <f t="shared" si="152"/>
        <v>620.36</v>
      </c>
      <c r="G301" s="15">
        <v>0</v>
      </c>
      <c r="H301" s="14">
        <f t="shared" si="153"/>
        <v>0</v>
      </c>
      <c r="I301" s="15">
        <v>0</v>
      </c>
      <c r="J301" s="14">
        <f t="shared" si="154"/>
        <v>0</v>
      </c>
      <c r="K301" s="53">
        <v>0</v>
      </c>
      <c r="L301" s="14">
        <f t="shared" si="155"/>
        <v>0</v>
      </c>
      <c r="M301" s="53">
        <v>0</v>
      </c>
      <c r="N301" s="14">
        <f t="shared" si="156"/>
        <v>0</v>
      </c>
      <c r="O301" s="53">
        <v>0</v>
      </c>
      <c r="P301" s="14">
        <f t="shared" si="157"/>
        <v>0</v>
      </c>
      <c r="Q301" s="23"/>
      <c r="R301" s="14">
        <f t="shared" si="158"/>
        <v>0</v>
      </c>
      <c r="S301" s="88">
        <f t="shared" si="159"/>
        <v>0</v>
      </c>
      <c r="T301" s="23">
        <f t="shared" si="160"/>
        <v>1193</v>
      </c>
      <c r="U301" s="14">
        <f t="shared" si="161"/>
        <v>620.36</v>
      </c>
      <c r="V301" s="88">
        <f t="shared" si="141"/>
        <v>1</v>
      </c>
    </row>
    <row r="302" spans="1:22" ht="11.25" customHeight="1" x14ac:dyDescent="0.2">
      <c r="A302" s="34" t="s">
        <v>602</v>
      </c>
      <c r="B302" s="13" t="s">
        <v>603</v>
      </c>
      <c r="C302" s="35" t="s">
        <v>567</v>
      </c>
      <c r="D302" s="36">
        <v>41</v>
      </c>
      <c r="E302" s="36">
        <v>41.76</v>
      </c>
      <c r="F302" s="20">
        <f t="shared" si="152"/>
        <v>1712.1599999999999</v>
      </c>
      <c r="G302" s="15">
        <v>0</v>
      </c>
      <c r="H302" s="14">
        <f t="shared" si="153"/>
        <v>0</v>
      </c>
      <c r="I302" s="15">
        <v>0</v>
      </c>
      <c r="J302" s="14">
        <f t="shared" si="154"/>
        <v>0</v>
      </c>
      <c r="K302" s="53">
        <v>0</v>
      </c>
      <c r="L302" s="14">
        <f t="shared" si="155"/>
        <v>0</v>
      </c>
      <c r="M302" s="53">
        <v>0</v>
      </c>
      <c r="N302" s="14">
        <f t="shared" si="156"/>
        <v>0</v>
      </c>
      <c r="O302" s="53">
        <v>0</v>
      </c>
      <c r="P302" s="14">
        <f t="shared" si="157"/>
        <v>0</v>
      </c>
      <c r="Q302" s="23"/>
      <c r="R302" s="14">
        <f t="shared" si="158"/>
        <v>0</v>
      </c>
      <c r="S302" s="88">
        <f t="shared" si="159"/>
        <v>0</v>
      </c>
      <c r="T302" s="23">
        <f t="shared" si="160"/>
        <v>41</v>
      </c>
      <c r="U302" s="14">
        <f t="shared" si="161"/>
        <v>1712.1599999999999</v>
      </c>
      <c r="V302" s="88">
        <f t="shared" si="141"/>
        <v>1</v>
      </c>
    </row>
    <row r="303" spans="1:22" ht="22.5" customHeight="1" x14ac:dyDescent="0.2">
      <c r="A303" s="34" t="s">
        <v>604</v>
      </c>
      <c r="B303" s="13" t="s">
        <v>574</v>
      </c>
      <c r="C303" s="35" t="s">
        <v>91</v>
      </c>
      <c r="D303" s="36">
        <v>349.8</v>
      </c>
      <c r="E303" s="36">
        <v>40.32</v>
      </c>
      <c r="F303" s="20">
        <f t="shared" si="152"/>
        <v>14103.936</v>
      </c>
      <c r="G303" s="15">
        <v>0</v>
      </c>
      <c r="H303" s="14">
        <f t="shared" si="153"/>
        <v>0</v>
      </c>
      <c r="I303" s="15">
        <v>0</v>
      </c>
      <c r="J303" s="14">
        <f t="shared" si="154"/>
        <v>0</v>
      </c>
      <c r="K303" s="53">
        <v>0</v>
      </c>
      <c r="L303" s="14">
        <f t="shared" si="155"/>
        <v>0</v>
      </c>
      <c r="M303" s="53">
        <v>0</v>
      </c>
      <c r="N303" s="14">
        <f t="shared" si="156"/>
        <v>0</v>
      </c>
      <c r="O303" s="53">
        <v>0</v>
      </c>
      <c r="P303" s="14">
        <f t="shared" si="157"/>
        <v>0</v>
      </c>
      <c r="Q303" s="23"/>
      <c r="R303" s="14">
        <f t="shared" si="158"/>
        <v>0</v>
      </c>
      <c r="S303" s="88">
        <f t="shared" si="159"/>
        <v>0</v>
      </c>
      <c r="T303" s="23">
        <f t="shared" si="160"/>
        <v>349.8</v>
      </c>
      <c r="U303" s="14">
        <f t="shared" si="161"/>
        <v>14103.936</v>
      </c>
      <c r="V303" s="88">
        <f t="shared" si="141"/>
        <v>1</v>
      </c>
    </row>
    <row r="304" spans="1:22" ht="22.5" customHeight="1" x14ac:dyDescent="0.2">
      <c r="A304" s="34" t="s">
        <v>605</v>
      </c>
      <c r="B304" s="13" t="s">
        <v>584</v>
      </c>
      <c r="C304" s="35" t="s">
        <v>33</v>
      </c>
      <c r="D304" s="36">
        <v>47.6</v>
      </c>
      <c r="E304" s="36">
        <v>76.58</v>
      </c>
      <c r="F304" s="20">
        <f t="shared" si="152"/>
        <v>3645.2080000000001</v>
      </c>
      <c r="G304" s="15">
        <v>0</v>
      </c>
      <c r="H304" s="14">
        <f t="shared" si="153"/>
        <v>0</v>
      </c>
      <c r="I304" s="15">
        <v>0</v>
      </c>
      <c r="J304" s="14">
        <f t="shared" si="154"/>
        <v>0</v>
      </c>
      <c r="K304" s="53">
        <v>0</v>
      </c>
      <c r="L304" s="14">
        <f t="shared" si="155"/>
        <v>0</v>
      </c>
      <c r="M304" s="53">
        <v>0</v>
      </c>
      <c r="N304" s="14">
        <f t="shared" si="156"/>
        <v>0</v>
      </c>
      <c r="O304" s="53">
        <v>0</v>
      </c>
      <c r="P304" s="14">
        <f t="shared" si="157"/>
        <v>0</v>
      </c>
      <c r="Q304" s="23"/>
      <c r="R304" s="14">
        <f t="shared" si="158"/>
        <v>0</v>
      </c>
      <c r="S304" s="88">
        <f t="shared" si="159"/>
        <v>0</v>
      </c>
      <c r="T304" s="23">
        <f t="shared" si="160"/>
        <v>47.6</v>
      </c>
      <c r="U304" s="14">
        <f t="shared" si="161"/>
        <v>3645.2080000000001</v>
      </c>
      <c r="V304" s="88">
        <f t="shared" si="141"/>
        <v>1</v>
      </c>
    </row>
    <row r="305" spans="1:22" ht="11.25" customHeight="1" x14ac:dyDescent="0.2">
      <c r="A305" s="34" t="s">
        <v>606</v>
      </c>
      <c r="B305" s="13" t="s">
        <v>586</v>
      </c>
      <c r="C305" s="35" t="s">
        <v>33</v>
      </c>
      <c r="D305" s="36">
        <v>47.6</v>
      </c>
      <c r="E305" s="36">
        <v>46.41</v>
      </c>
      <c r="F305" s="20">
        <f t="shared" si="152"/>
        <v>2209.116</v>
      </c>
      <c r="G305" s="15">
        <v>0</v>
      </c>
      <c r="H305" s="14">
        <f t="shared" si="153"/>
        <v>0</v>
      </c>
      <c r="I305" s="15">
        <v>0</v>
      </c>
      <c r="J305" s="14">
        <f t="shared" si="154"/>
        <v>0</v>
      </c>
      <c r="K305" s="53">
        <v>0</v>
      </c>
      <c r="L305" s="14">
        <f t="shared" si="155"/>
        <v>0</v>
      </c>
      <c r="M305" s="53">
        <v>0</v>
      </c>
      <c r="N305" s="14">
        <f t="shared" si="156"/>
        <v>0</v>
      </c>
      <c r="O305" s="53">
        <v>0</v>
      </c>
      <c r="P305" s="14">
        <f t="shared" si="157"/>
        <v>0</v>
      </c>
      <c r="Q305" s="23"/>
      <c r="R305" s="14">
        <f t="shared" si="158"/>
        <v>0</v>
      </c>
      <c r="S305" s="88">
        <f t="shared" si="159"/>
        <v>0</v>
      </c>
      <c r="T305" s="23">
        <f t="shared" si="160"/>
        <v>47.6</v>
      </c>
      <c r="U305" s="14">
        <f t="shared" si="161"/>
        <v>2209.116</v>
      </c>
      <c r="V305" s="88">
        <f t="shared" si="141"/>
        <v>1</v>
      </c>
    </row>
    <row r="306" spans="1:22" ht="33.75" customHeight="1" x14ac:dyDescent="0.2">
      <c r="A306" s="34" t="s">
        <v>607</v>
      </c>
      <c r="B306" s="13" t="s">
        <v>608</v>
      </c>
      <c r="C306" s="35" t="s">
        <v>27</v>
      </c>
      <c r="D306" s="36">
        <v>100</v>
      </c>
      <c r="E306" s="36">
        <v>48.04</v>
      </c>
      <c r="F306" s="20">
        <f t="shared" si="152"/>
        <v>4804</v>
      </c>
      <c r="G306" s="15">
        <v>0</v>
      </c>
      <c r="H306" s="14">
        <f t="shared" si="153"/>
        <v>0</v>
      </c>
      <c r="I306" s="15">
        <v>0</v>
      </c>
      <c r="J306" s="14">
        <f t="shared" si="154"/>
        <v>0</v>
      </c>
      <c r="K306" s="53">
        <v>0</v>
      </c>
      <c r="L306" s="14">
        <f t="shared" si="155"/>
        <v>0</v>
      </c>
      <c r="M306" s="53">
        <v>0</v>
      </c>
      <c r="N306" s="14">
        <f t="shared" si="156"/>
        <v>0</v>
      </c>
      <c r="O306" s="53">
        <v>0</v>
      </c>
      <c r="P306" s="14">
        <f t="shared" si="157"/>
        <v>0</v>
      </c>
      <c r="Q306" s="23"/>
      <c r="R306" s="14">
        <f t="shared" si="158"/>
        <v>0</v>
      </c>
      <c r="S306" s="88">
        <f t="shared" si="159"/>
        <v>0</v>
      </c>
      <c r="T306" s="23">
        <f t="shared" si="160"/>
        <v>100</v>
      </c>
      <c r="U306" s="14">
        <f t="shared" si="161"/>
        <v>4804</v>
      </c>
      <c r="V306" s="88">
        <f t="shared" si="141"/>
        <v>1</v>
      </c>
    </row>
    <row r="307" spans="1:22" ht="22.5" customHeight="1" x14ac:dyDescent="0.2">
      <c r="A307" s="34" t="s">
        <v>609</v>
      </c>
      <c r="B307" s="13" t="s">
        <v>582</v>
      </c>
      <c r="C307" s="35" t="s">
        <v>75</v>
      </c>
      <c r="D307" s="36">
        <v>20</v>
      </c>
      <c r="E307" s="36">
        <v>78.709999999999994</v>
      </c>
      <c r="F307" s="20">
        <f t="shared" si="152"/>
        <v>1574.1999999999998</v>
      </c>
      <c r="G307" s="15">
        <v>0</v>
      </c>
      <c r="H307" s="14">
        <f t="shared" si="153"/>
        <v>0</v>
      </c>
      <c r="I307" s="15">
        <v>0</v>
      </c>
      <c r="J307" s="14">
        <f t="shared" si="154"/>
        <v>0</v>
      </c>
      <c r="K307" s="53">
        <v>0</v>
      </c>
      <c r="L307" s="14">
        <f t="shared" si="155"/>
        <v>0</v>
      </c>
      <c r="M307" s="53">
        <v>0</v>
      </c>
      <c r="N307" s="14">
        <f t="shared" si="156"/>
        <v>0</v>
      </c>
      <c r="O307" s="53">
        <v>0</v>
      </c>
      <c r="P307" s="14">
        <f t="shared" si="157"/>
        <v>0</v>
      </c>
      <c r="Q307" s="23"/>
      <c r="R307" s="14">
        <f t="shared" si="158"/>
        <v>0</v>
      </c>
      <c r="S307" s="88">
        <f t="shared" si="159"/>
        <v>0</v>
      </c>
      <c r="T307" s="23">
        <f t="shared" si="160"/>
        <v>20</v>
      </c>
      <c r="U307" s="14">
        <f t="shared" si="161"/>
        <v>1574.1999999999998</v>
      </c>
      <c r="V307" s="88">
        <f t="shared" si="141"/>
        <v>1</v>
      </c>
    </row>
    <row r="308" spans="1:22" ht="22.5" customHeight="1" x14ac:dyDescent="0.2">
      <c r="A308" s="34" t="s">
        <v>610</v>
      </c>
      <c r="B308" s="13" t="s">
        <v>611</v>
      </c>
      <c r="C308" s="35" t="s">
        <v>27</v>
      </c>
      <c r="D308" s="36">
        <v>40</v>
      </c>
      <c r="E308" s="36">
        <v>66.86</v>
      </c>
      <c r="F308" s="20">
        <f t="shared" si="152"/>
        <v>2674.4</v>
      </c>
      <c r="G308" s="15">
        <v>0</v>
      </c>
      <c r="H308" s="14">
        <f t="shared" si="153"/>
        <v>0</v>
      </c>
      <c r="I308" s="15">
        <v>0</v>
      </c>
      <c r="J308" s="14">
        <f t="shared" si="154"/>
        <v>0</v>
      </c>
      <c r="K308" s="53">
        <v>0</v>
      </c>
      <c r="L308" s="14">
        <f t="shared" si="155"/>
        <v>0</v>
      </c>
      <c r="M308" s="53">
        <v>0</v>
      </c>
      <c r="N308" s="14">
        <f t="shared" si="156"/>
        <v>0</v>
      </c>
      <c r="O308" s="53">
        <v>0</v>
      </c>
      <c r="P308" s="14">
        <f t="shared" si="157"/>
        <v>0</v>
      </c>
      <c r="Q308" s="23"/>
      <c r="R308" s="14">
        <f t="shared" si="158"/>
        <v>0</v>
      </c>
      <c r="S308" s="88">
        <f t="shared" si="159"/>
        <v>0</v>
      </c>
      <c r="T308" s="23">
        <f t="shared" si="160"/>
        <v>40</v>
      </c>
      <c r="U308" s="14">
        <f t="shared" si="161"/>
        <v>2674.4</v>
      </c>
      <c r="V308" s="88">
        <f t="shared" si="141"/>
        <v>1</v>
      </c>
    </row>
    <row r="309" spans="1:22" ht="11.25" customHeight="1" x14ac:dyDescent="0.2">
      <c r="A309" s="34" t="s">
        <v>612</v>
      </c>
      <c r="B309" s="13" t="s">
        <v>594</v>
      </c>
      <c r="C309" s="35" t="s">
        <v>75</v>
      </c>
      <c r="D309" s="36">
        <v>1193</v>
      </c>
      <c r="E309" s="36">
        <v>0.94</v>
      </c>
      <c r="F309" s="20">
        <f t="shared" si="152"/>
        <v>1121.4199999999998</v>
      </c>
      <c r="G309" s="15">
        <v>0</v>
      </c>
      <c r="H309" s="14">
        <f t="shared" si="153"/>
        <v>0</v>
      </c>
      <c r="I309" s="15">
        <v>0</v>
      </c>
      <c r="J309" s="14">
        <f t="shared" si="154"/>
        <v>0</v>
      </c>
      <c r="K309" s="53">
        <v>0</v>
      </c>
      <c r="L309" s="14">
        <f t="shared" si="155"/>
        <v>0</v>
      </c>
      <c r="M309" s="53">
        <v>0</v>
      </c>
      <c r="N309" s="14">
        <f t="shared" si="156"/>
        <v>0</v>
      </c>
      <c r="O309" s="53">
        <v>0</v>
      </c>
      <c r="P309" s="14">
        <f t="shared" si="157"/>
        <v>0</v>
      </c>
      <c r="Q309" s="23"/>
      <c r="R309" s="14">
        <f t="shared" si="158"/>
        <v>0</v>
      </c>
      <c r="S309" s="88">
        <f t="shared" si="159"/>
        <v>0</v>
      </c>
      <c r="T309" s="23">
        <f t="shared" si="160"/>
        <v>1193</v>
      </c>
      <c r="U309" s="14">
        <f t="shared" si="161"/>
        <v>1121.4199999999998</v>
      </c>
      <c r="V309" s="88">
        <f t="shared" si="141"/>
        <v>1</v>
      </c>
    </row>
    <row r="310" spans="1:22" ht="22.5" customHeight="1" x14ac:dyDescent="0.2">
      <c r="A310" s="34" t="s">
        <v>613</v>
      </c>
      <c r="B310" s="13" t="s">
        <v>614</v>
      </c>
      <c r="C310" s="35" t="s">
        <v>27</v>
      </c>
      <c r="D310" s="36">
        <v>15</v>
      </c>
      <c r="E310" s="36">
        <v>47.11</v>
      </c>
      <c r="F310" s="20">
        <f t="shared" si="152"/>
        <v>706.65</v>
      </c>
      <c r="G310" s="15">
        <v>0</v>
      </c>
      <c r="H310" s="14">
        <f t="shared" si="153"/>
        <v>0</v>
      </c>
      <c r="I310" s="15">
        <v>0</v>
      </c>
      <c r="J310" s="14">
        <f t="shared" si="154"/>
        <v>0</v>
      </c>
      <c r="K310" s="53">
        <v>0</v>
      </c>
      <c r="L310" s="14">
        <f t="shared" si="155"/>
        <v>0</v>
      </c>
      <c r="M310" s="53">
        <v>0</v>
      </c>
      <c r="N310" s="14">
        <f t="shared" si="156"/>
        <v>0</v>
      </c>
      <c r="O310" s="53">
        <v>0</v>
      </c>
      <c r="P310" s="14">
        <f t="shared" si="157"/>
        <v>0</v>
      </c>
      <c r="Q310" s="23"/>
      <c r="R310" s="14">
        <f t="shared" si="158"/>
        <v>0</v>
      </c>
      <c r="S310" s="88">
        <f t="shared" si="159"/>
        <v>0</v>
      </c>
      <c r="T310" s="23">
        <f t="shared" si="160"/>
        <v>15</v>
      </c>
      <c r="U310" s="14">
        <f t="shared" si="161"/>
        <v>706.65</v>
      </c>
      <c r="V310" s="88">
        <f t="shared" si="141"/>
        <v>1</v>
      </c>
    </row>
    <row r="311" spans="1:22" ht="11.25" customHeight="1" x14ac:dyDescent="0.2">
      <c r="A311" s="34" t="s">
        <v>615</v>
      </c>
      <c r="B311" s="13" t="s">
        <v>616</v>
      </c>
      <c r="C311" s="35" t="s">
        <v>27</v>
      </c>
      <c r="D311" s="36">
        <v>22</v>
      </c>
      <c r="E311" s="36">
        <v>5.79</v>
      </c>
      <c r="F311" s="20">
        <f t="shared" si="152"/>
        <v>127.38</v>
      </c>
      <c r="G311" s="15">
        <v>0</v>
      </c>
      <c r="H311" s="14">
        <f t="shared" si="153"/>
        <v>0</v>
      </c>
      <c r="I311" s="15">
        <v>0</v>
      </c>
      <c r="J311" s="14">
        <f t="shared" si="154"/>
        <v>0</v>
      </c>
      <c r="K311" s="53">
        <v>0</v>
      </c>
      <c r="L311" s="14">
        <f t="shared" si="155"/>
        <v>0</v>
      </c>
      <c r="M311" s="53">
        <v>0</v>
      </c>
      <c r="N311" s="14">
        <f t="shared" si="156"/>
        <v>0</v>
      </c>
      <c r="O311" s="53">
        <v>0</v>
      </c>
      <c r="P311" s="14">
        <f t="shared" si="157"/>
        <v>0</v>
      </c>
      <c r="Q311" s="23"/>
      <c r="R311" s="14">
        <f t="shared" si="158"/>
        <v>0</v>
      </c>
      <c r="S311" s="88">
        <f t="shared" si="159"/>
        <v>0</v>
      </c>
      <c r="T311" s="23">
        <f t="shared" si="160"/>
        <v>22</v>
      </c>
      <c r="U311" s="14">
        <f t="shared" si="161"/>
        <v>127.38</v>
      </c>
      <c r="V311" s="88">
        <f t="shared" si="141"/>
        <v>1</v>
      </c>
    </row>
    <row r="312" spans="1:22" ht="11.25" customHeight="1" x14ac:dyDescent="0.2">
      <c r="A312" s="34" t="s">
        <v>617</v>
      </c>
      <c r="B312" s="13" t="s">
        <v>618</v>
      </c>
      <c r="C312" s="35" t="s">
        <v>27</v>
      </c>
      <c r="D312" s="36">
        <v>11</v>
      </c>
      <c r="E312" s="36">
        <v>3.18</v>
      </c>
      <c r="F312" s="20">
        <f t="shared" si="152"/>
        <v>34.980000000000004</v>
      </c>
      <c r="G312" s="15">
        <v>0</v>
      </c>
      <c r="H312" s="14">
        <f t="shared" si="153"/>
        <v>0</v>
      </c>
      <c r="I312" s="15">
        <v>0</v>
      </c>
      <c r="J312" s="14">
        <f t="shared" si="154"/>
        <v>0</v>
      </c>
      <c r="K312" s="53">
        <v>0</v>
      </c>
      <c r="L312" s="14">
        <f t="shared" si="155"/>
        <v>0</v>
      </c>
      <c r="M312" s="53">
        <v>0</v>
      </c>
      <c r="N312" s="14">
        <f t="shared" si="156"/>
        <v>0</v>
      </c>
      <c r="O312" s="53">
        <v>0</v>
      </c>
      <c r="P312" s="14">
        <f t="shared" si="157"/>
        <v>0</v>
      </c>
      <c r="Q312" s="23"/>
      <c r="R312" s="14">
        <f t="shared" si="158"/>
        <v>0</v>
      </c>
      <c r="S312" s="88">
        <f t="shared" si="159"/>
        <v>0</v>
      </c>
      <c r="T312" s="23">
        <f t="shared" si="160"/>
        <v>11</v>
      </c>
      <c r="U312" s="14">
        <f t="shared" si="161"/>
        <v>34.980000000000004</v>
      </c>
      <c r="V312" s="88">
        <f t="shared" si="141"/>
        <v>1</v>
      </c>
    </row>
    <row r="313" spans="1:22" ht="11.25" customHeight="1" x14ac:dyDescent="0.2">
      <c r="A313" s="34" t="s">
        <v>619</v>
      </c>
      <c r="B313" s="13" t="s">
        <v>620</v>
      </c>
      <c r="C313" s="35" t="s">
        <v>27</v>
      </c>
      <c r="D313" s="36">
        <v>22</v>
      </c>
      <c r="E313" s="36">
        <v>20.51</v>
      </c>
      <c r="F313" s="20">
        <f t="shared" si="152"/>
        <v>451.22</v>
      </c>
      <c r="G313" s="15">
        <v>0</v>
      </c>
      <c r="H313" s="14">
        <f t="shared" si="153"/>
        <v>0</v>
      </c>
      <c r="I313" s="15">
        <v>0</v>
      </c>
      <c r="J313" s="14">
        <f t="shared" si="154"/>
        <v>0</v>
      </c>
      <c r="K313" s="53">
        <v>0</v>
      </c>
      <c r="L313" s="14">
        <f t="shared" si="155"/>
        <v>0</v>
      </c>
      <c r="M313" s="53">
        <v>0</v>
      </c>
      <c r="N313" s="14">
        <f t="shared" si="156"/>
        <v>0</v>
      </c>
      <c r="O313" s="53">
        <v>0</v>
      </c>
      <c r="P313" s="14">
        <f t="shared" si="157"/>
        <v>0</v>
      </c>
      <c r="Q313" s="23"/>
      <c r="R313" s="14">
        <f t="shared" si="158"/>
        <v>0</v>
      </c>
      <c r="S313" s="88">
        <f t="shared" si="159"/>
        <v>0</v>
      </c>
      <c r="T313" s="23">
        <f t="shared" si="160"/>
        <v>22</v>
      </c>
      <c r="U313" s="14">
        <f t="shared" si="161"/>
        <v>451.22</v>
      </c>
      <c r="V313" s="88">
        <f t="shared" si="141"/>
        <v>1</v>
      </c>
    </row>
    <row r="314" spans="1:22" ht="11.25" customHeight="1" x14ac:dyDescent="0.2">
      <c r="A314" s="34" t="s">
        <v>621</v>
      </c>
      <c r="B314" s="13" t="s">
        <v>622</v>
      </c>
      <c r="C314" s="35" t="s">
        <v>27</v>
      </c>
      <c r="D314" s="36">
        <v>616</v>
      </c>
      <c r="E314" s="36">
        <v>2.31</v>
      </c>
      <c r="F314" s="20">
        <f t="shared" si="152"/>
        <v>1422.96</v>
      </c>
      <c r="G314" s="15">
        <v>0</v>
      </c>
      <c r="H314" s="14">
        <f t="shared" si="153"/>
        <v>0</v>
      </c>
      <c r="I314" s="15">
        <v>0</v>
      </c>
      <c r="J314" s="14">
        <f t="shared" si="154"/>
        <v>0</v>
      </c>
      <c r="K314" s="53">
        <v>0</v>
      </c>
      <c r="L314" s="14">
        <f t="shared" si="155"/>
        <v>0</v>
      </c>
      <c r="M314" s="53">
        <v>0</v>
      </c>
      <c r="N314" s="14">
        <f t="shared" si="156"/>
        <v>0</v>
      </c>
      <c r="O314" s="53">
        <v>0</v>
      </c>
      <c r="P314" s="14">
        <f t="shared" si="157"/>
        <v>0</v>
      </c>
      <c r="Q314" s="23"/>
      <c r="R314" s="14">
        <f t="shared" si="158"/>
        <v>0</v>
      </c>
      <c r="S314" s="88">
        <f t="shared" si="159"/>
        <v>0</v>
      </c>
      <c r="T314" s="23">
        <f t="shared" si="160"/>
        <v>616</v>
      </c>
      <c r="U314" s="14">
        <f t="shared" si="161"/>
        <v>1422.96</v>
      </c>
      <c r="V314" s="88">
        <f t="shared" si="141"/>
        <v>1</v>
      </c>
    </row>
    <row r="315" spans="1:22" ht="11.25" customHeight="1" x14ac:dyDescent="0.2">
      <c r="A315" s="34" t="s">
        <v>623</v>
      </c>
      <c r="B315" s="13" t="s">
        <v>624</v>
      </c>
      <c r="C315" s="35" t="s">
        <v>42</v>
      </c>
      <c r="D315" s="36">
        <v>2</v>
      </c>
      <c r="E315" s="36">
        <v>582.09</v>
      </c>
      <c r="F315" s="20">
        <f t="shared" si="152"/>
        <v>1164.18</v>
      </c>
      <c r="G315" s="15">
        <v>0</v>
      </c>
      <c r="H315" s="14">
        <f t="shared" si="153"/>
        <v>0</v>
      </c>
      <c r="I315" s="15">
        <v>0</v>
      </c>
      <c r="J315" s="14">
        <f t="shared" si="154"/>
        <v>0</v>
      </c>
      <c r="K315" s="53">
        <v>0</v>
      </c>
      <c r="L315" s="14">
        <f t="shared" si="155"/>
        <v>0</v>
      </c>
      <c r="M315" s="53">
        <v>0</v>
      </c>
      <c r="N315" s="14">
        <f t="shared" si="156"/>
        <v>0</v>
      </c>
      <c r="O315" s="53">
        <v>0</v>
      </c>
      <c r="P315" s="14">
        <f t="shared" si="157"/>
        <v>0</v>
      </c>
      <c r="Q315" s="23"/>
      <c r="R315" s="14">
        <f t="shared" si="158"/>
        <v>0</v>
      </c>
      <c r="S315" s="88">
        <f t="shared" si="159"/>
        <v>0</v>
      </c>
      <c r="T315" s="23">
        <f t="shared" si="160"/>
        <v>2</v>
      </c>
      <c r="U315" s="14">
        <f t="shared" si="161"/>
        <v>1164.18</v>
      </c>
      <c r="V315" s="88">
        <f t="shared" si="141"/>
        <v>1</v>
      </c>
    </row>
    <row r="316" spans="1:22" ht="11.25" customHeight="1" x14ac:dyDescent="0.2">
      <c r="A316" s="34" t="s">
        <v>625</v>
      </c>
      <c r="B316" s="13" t="s">
        <v>626</v>
      </c>
      <c r="C316" s="35" t="s">
        <v>24</v>
      </c>
      <c r="D316" s="36">
        <v>1</v>
      </c>
      <c r="E316" s="36">
        <v>1711.39</v>
      </c>
      <c r="F316" s="20">
        <f t="shared" si="152"/>
        <v>1711.39</v>
      </c>
      <c r="G316" s="15">
        <v>0</v>
      </c>
      <c r="H316" s="14">
        <f t="shared" si="153"/>
        <v>0</v>
      </c>
      <c r="I316" s="15">
        <v>0</v>
      </c>
      <c r="J316" s="14">
        <f t="shared" si="154"/>
        <v>0</v>
      </c>
      <c r="K316" s="53">
        <v>0</v>
      </c>
      <c r="L316" s="14">
        <f t="shared" si="155"/>
        <v>0</v>
      </c>
      <c r="M316" s="53">
        <v>0</v>
      </c>
      <c r="N316" s="14">
        <f t="shared" si="156"/>
        <v>0</v>
      </c>
      <c r="O316" s="53">
        <v>0</v>
      </c>
      <c r="P316" s="14">
        <f t="shared" si="157"/>
        <v>0</v>
      </c>
      <c r="Q316" s="23"/>
      <c r="R316" s="14">
        <f t="shared" si="158"/>
        <v>0</v>
      </c>
      <c r="S316" s="88">
        <f t="shared" si="159"/>
        <v>0</v>
      </c>
      <c r="T316" s="23">
        <f t="shared" si="160"/>
        <v>1</v>
      </c>
      <c r="U316" s="14">
        <f t="shared" si="161"/>
        <v>1711.39</v>
      </c>
      <c r="V316" s="88">
        <f t="shared" si="141"/>
        <v>1</v>
      </c>
    </row>
    <row r="317" spans="1:22" ht="11.25" customHeight="1" x14ac:dyDescent="0.2">
      <c r="A317" s="37" t="s">
        <v>627</v>
      </c>
      <c r="B317" s="12" t="s">
        <v>628</v>
      </c>
      <c r="C317" s="38"/>
      <c r="D317" s="39"/>
      <c r="E317" s="39"/>
      <c r="F317" s="89">
        <f>F318+F328</f>
        <v>191334.8812</v>
      </c>
      <c r="G317" s="40"/>
      <c r="H317" s="17">
        <f>H318+H328</f>
        <v>0</v>
      </c>
      <c r="I317" s="54"/>
      <c r="J317" s="17">
        <f>J318+J328</f>
        <v>0</v>
      </c>
      <c r="K317" s="54"/>
      <c r="L317" s="17">
        <f>L318+L328</f>
        <v>0</v>
      </c>
      <c r="M317" s="54"/>
      <c r="N317" s="17">
        <f>N318+N328</f>
        <v>0</v>
      </c>
      <c r="O317" s="54"/>
      <c r="P317" s="17">
        <f>P318+P328</f>
        <v>0</v>
      </c>
      <c r="Q317" s="40"/>
      <c r="R317" s="17">
        <f>R318+R328</f>
        <v>35954.389600000002</v>
      </c>
      <c r="S317" s="90">
        <f>(H317+J317+L317+N317+P317+R317)/F317</f>
        <v>0.18791340802316814</v>
      </c>
      <c r="T317" s="98"/>
      <c r="U317" s="17">
        <f>U318+U328</f>
        <v>155380.49160000001</v>
      </c>
      <c r="V317" s="91">
        <f t="shared" si="141"/>
        <v>0.81208659197683186</v>
      </c>
    </row>
    <row r="318" spans="1:22" ht="11.25" customHeight="1" x14ac:dyDescent="0.2">
      <c r="A318" s="41" t="s">
        <v>629</v>
      </c>
      <c r="B318" s="18" t="s">
        <v>630</v>
      </c>
      <c r="C318" s="42"/>
      <c r="D318" s="43"/>
      <c r="E318" s="43"/>
      <c r="F318" s="92">
        <f>SUM(F319:F327)-0.01</f>
        <v>79953.699599999993</v>
      </c>
      <c r="G318" s="44"/>
      <c r="H318" s="19">
        <f>SUM(H319:H327)-0</f>
        <v>0</v>
      </c>
      <c r="I318" s="51"/>
      <c r="J318" s="19">
        <f>SUM(J319:J327)-0</f>
        <v>0</v>
      </c>
      <c r="K318" s="51"/>
      <c r="L318" s="19">
        <f>SUM(L319:L327)-0</f>
        <v>0</v>
      </c>
      <c r="M318" s="51"/>
      <c r="N318" s="19">
        <f>SUM(N319:N327)-0</f>
        <v>0</v>
      </c>
      <c r="O318" s="51"/>
      <c r="P318" s="19">
        <f>SUM(P319:P327)-0</f>
        <v>0</v>
      </c>
      <c r="Q318" s="51"/>
      <c r="R318" s="51">
        <f>SUM(R319:R327)-0</f>
        <v>35954.389600000002</v>
      </c>
      <c r="S318" s="93">
        <f>(H318+J318+L318+N318+P318+R318)/F318</f>
        <v>0.44969013041142636</v>
      </c>
      <c r="T318" s="96"/>
      <c r="U318" s="19">
        <f>SUM(U319:U327)-0.01</f>
        <v>43999.31</v>
      </c>
      <c r="V318" s="94">
        <f t="shared" si="141"/>
        <v>0.55030986958857375</v>
      </c>
    </row>
    <row r="319" spans="1:22" ht="22.5" customHeight="1" x14ac:dyDescent="0.2">
      <c r="A319" s="34" t="s">
        <v>631</v>
      </c>
      <c r="B319" s="13" t="s">
        <v>632</v>
      </c>
      <c r="C319" s="35" t="s">
        <v>75</v>
      </c>
      <c r="D319" s="36">
        <v>14</v>
      </c>
      <c r="E319" s="36">
        <v>883.69</v>
      </c>
      <c r="F319" s="20">
        <f t="shared" ref="F319:F327" si="162">D319*E319</f>
        <v>12371.66</v>
      </c>
      <c r="G319" s="15">
        <v>0</v>
      </c>
      <c r="H319" s="14">
        <f t="shared" ref="H319:H327" si="163">G319*E319</f>
        <v>0</v>
      </c>
      <c r="I319" s="15">
        <v>0</v>
      </c>
      <c r="J319" s="14">
        <f t="shared" ref="J319:J327" si="164">I319*E319</f>
        <v>0</v>
      </c>
      <c r="K319" s="53">
        <v>0</v>
      </c>
      <c r="L319" s="14">
        <f t="shared" ref="L319:L327" si="165">K319*$E319</f>
        <v>0</v>
      </c>
      <c r="M319" s="53">
        <v>0</v>
      </c>
      <c r="N319" s="14">
        <f t="shared" ref="N319:N327" si="166">M319*$E319</f>
        <v>0</v>
      </c>
      <c r="O319" s="53">
        <v>0</v>
      </c>
      <c r="P319" s="14">
        <f t="shared" ref="P319:P327" si="167">O319*$E319</f>
        <v>0</v>
      </c>
      <c r="Q319" s="82">
        <v>6</v>
      </c>
      <c r="R319" s="14">
        <f t="shared" ref="R319:R327" si="168">Q319*$E319</f>
        <v>5302.14</v>
      </c>
      <c r="S319" s="88">
        <f t="shared" ref="S319:S327" si="169">(J319+H319+L319+N319+P319+R319)/F319</f>
        <v>0.4285714285714286</v>
      </c>
      <c r="T319" s="23">
        <f t="shared" ref="T319:T327" si="170">D319-G319-I319-K319-M319-O319-Q319</f>
        <v>8</v>
      </c>
      <c r="U319" s="14">
        <f t="shared" ref="U319:U327" si="171">T319*E319</f>
        <v>7069.52</v>
      </c>
      <c r="V319" s="88">
        <f t="shared" si="141"/>
        <v>0.57142857142857151</v>
      </c>
    </row>
    <row r="320" spans="1:22" ht="22.5" customHeight="1" x14ac:dyDescent="0.2">
      <c r="A320" s="34" t="s">
        <v>633</v>
      </c>
      <c r="B320" s="13" t="s">
        <v>634</v>
      </c>
      <c r="C320" s="35" t="s">
        <v>75</v>
      </c>
      <c r="D320" s="36">
        <v>24</v>
      </c>
      <c r="E320" s="36">
        <v>1032.97</v>
      </c>
      <c r="F320" s="20">
        <f t="shared" si="162"/>
        <v>24791.279999999999</v>
      </c>
      <c r="G320" s="15">
        <v>0</v>
      </c>
      <c r="H320" s="14">
        <f t="shared" si="163"/>
        <v>0</v>
      </c>
      <c r="I320" s="15">
        <v>0</v>
      </c>
      <c r="J320" s="14">
        <f t="shared" si="164"/>
        <v>0</v>
      </c>
      <c r="K320" s="53">
        <v>0</v>
      </c>
      <c r="L320" s="14">
        <f t="shared" si="165"/>
        <v>0</v>
      </c>
      <c r="M320" s="53">
        <v>0</v>
      </c>
      <c r="N320" s="14">
        <f t="shared" si="166"/>
        <v>0</v>
      </c>
      <c r="O320" s="53">
        <v>0</v>
      </c>
      <c r="P320" s="14">
        <f t="shared" si="167"/>
        <v>0</v>
      </c>
      <c r="Q320" s="82">
        <v>24</v>
      </c>
      <c r="R320" s="14">
        <f t="shared" si="168"/>
        <v>24791.279999999999</v>
      </c>
      <c r="S320" s="88">
        <f t="shared" si="169"/>
        <v>1</v>
      </c>
      <c r="T320" s="23">
        <f t="shared" si="170"/>
        <v>0</v>
      </c>
      <c r="U320" s="14">
        <f t="shared" si="171"/>
        <v>0</v>
      </c>
      <c r="V320" s="88">
        <f t="shared" si="141"/>
        <v>0</v>
      </c>
    </row>
    <row r="321" spans="1:22" ht="33.75" customHeight="1" x14ac:dyDescent="0.2">
      <c r="A321" s="34" t="s">
        <v>635</v>
      </c>
      <c r="B321" s="13" t="s">
        <v>636</v>
      </c>
      <c r="C321" s="35" t="s">
        <v>75</v>
      </c>
      <c r="D321" s="36">
        <v>8</v>
      </c>
      <c r="E321" s="36">
        <v>1501.48</v>
      </c>
      <c r="F321" s="20">
        <f t="shared" si="162"/>
        <v>12011.84</v>
      </c>
      <c r="G321" s="15">
        <v>0</v>
      </c>
      <c r="H321" s="14">
        <f t="shared" si="163"/>
        <v>0</v>
      </c>
      <c r="I321" s="15">
        <v>0</v>
      </c>
      <c r="J321" s="14">
        <f t="shared" si="164"/>
        <v>0</v>
      </c>
      <c r="K321" s="53">
        <v>0</v>
      </c>
      <c r="L321" s="14">
        <f t="shared" si="165"/>
        <v>0</v>
      </c>
      <c r="M321" s="53">
        <v>0</v>
      </c>
      <c r="N321" s="14">
        <f t="shared" si="166"/>
        <v>0</v>
      </c>
      <c r="O321" s="53">
        <v>0</v>
      </c>
      <c r="P321" s="14">
        <f t="shared" si="167"/>
        <v>0</v>
      </c>
      <c r="Q321" s="23"/>
      <c r="R321" s="14">
        <f t="shared" si="168"/>
        <v>0</v>
      </c>
      <c r="S321" s="88">
        <f t="shared" si="169"/>
        <v>0</v>
      </c>
      <c r="T321" s="23">
        <f t="shared" si="170"/>
        <v>8</v>
      </c>
      <c r="U321" s="14">
        <f t="shared" si="171"/>
        <v>12011.84</v>
      </c>
      <c r="V321" s="88">
        <f t="shared" si="141"/>
        <v>1</v>
      </c>
    </row>
    <row r="322" spans="1:22" ht="22.5" customHeight="1" x14ac:dyDescent="0.2">
      <c r="A322" s="34" t="s">
        <v>637</v>
      </c>
      <c r="B322" s="13" t="s">
        <v>638</v>
      </c>
      <c r="C322" s="35" t="s">
        <v>24</v>
      </c>
      <c r="D322" s="36">
        <v>18</v>
      </c>
      <c r="E322" s="36">
        <v>90.9</v>
      </c>
      <c r="F322" s="20">
        <f t="shared" si="162"/>
        <v>1636.2</v>
      </c>
      <c r="G322" s="15">
        <v>0</v>
      </c>
      <c r="H322" s="14">
        <f t="shared" si="163"/>
        <v>0</v>
      </c>
      <c r="I322" s="15">
        <v>0</v>
      </c>
      <c r="J322" s="14">
        <f t="shared" si="164"/>
        <v>0</v>
      </c>
      <c r="K322" s="53">
        <v>0</v>
      </c>
      <c r="L322" s="14">
        <f t="shared" si="165"/>
        <v>0</v>
      </c>
      <c r="M322" s="53">
        <v>0</v>
      </c>
      <c r="N322" s="14">
        <f t="shared" si="166"/>
        <v>0</v>
      </c>
      <c r="O322" s="53">
        <v>0</v>
      </c>
      <c r="P322" s="14">
        <f t="shared" si="167"/>
        <v>0</v>
      </c>
      <c r="Q322" s="23"/>
      <c r="R322" s="14">
        <f t="shared" si="168"/>
        <v>0</v>
      </c>
      <c r="S322" s="88">
        <f t="shared" si="169"/>
        <v>0</v>
      </c>
      <c r="T322" s="23">
        <f t="shared" si="170"/>
        <v>18</v>
      </c>
      <c r="U322" s="14">
        <f t="shared" si="171"/>
        <v>1636.2</v>
      </c>
      <c r="V322" s="88">
        <f t="shared" si="141"/>
        <v>1</v>
      </c>
    </row>
    <row r="323" spans="1:22" ht="33.75" customHeight="1" x14ac:dyDescent="0.2">
      <c r="A323" s="34" t="s">
        <v>639</v>
      </c>
      <c r="B323" s="13" t="s">
        <v>640</v>
      </c>
      <c r="C323" s="35" t="s">
        <v>75</v>
      </c>
      <c r="D323" s="36">
        <v>24</v>
      </c>
      <c r="E323" s="36">
        <v>108.98</v>
      </c>
      <c r="F323" s="20">
        <f t="shared" si="162"/>
        <v>2615.52</v>
      </c>
      <c r="G323" s="15">
        <v>0</v>
      </c>
      <c r="H323" s="14">
        <f t="shared" si="163"/>
        <v>0</v>
      </c>
      <c r="I323" s="15">
        <v>0</v>
      </c>
      <c r="J323" s="14">
        <f t="shared" si="164"/>
        <v>0</v>
      </c>
      <c r="K323" s="53">
        <v>0</v>
      </c>
      <c r="L323" s="14">
        <f t="shared" si="165"/>
        <v>0</v>
      </c>
      <c r="M323" s="53">
        <v>0</v>
      </c>
      <c r="N323" s="14">
        <f t="shared" si="166"/>
        <v>0</v>
      </c>
      <c r="O323" s="53">
        <v>0</v>
      </c>
      <c r="P323" s="14">
        <f t="shared" si="167"/>
        <v>0</v>
      </c>
      <c r="Q323" s="23"/>
      <c r="R323" s="14">
        <f t="shared" si="168"/>
        <v>0</v>
      </c>
      <c r="S323" s="88">
        <f t="shared" si="169"/>
        <v>0</v>
      </c>
      <c r="T323" s="23">
        <f t="shared" si="170"/>
        <v>24</v>
      </c>
      <c r="U323" s="14">
        <f t="shared" si="171"/>
        <v>2615.52</v>
      </c>
      <c r="V323" s="88">
        <f t="shared" si="141"/>
        <v>1</v>
      </c>
    </row>
    <row r="324" spans="1:22" ht="11.25" customHeight="1" x14ac:dyDescent="0.2">
      <c r="A324" s="34" t="s">
        <v>641</v>
      </c>
      <c r="B324" s="13" t="s">
        <v>642</v>
      </c>
      <c r="C324" s="35" t="s">
        <v>24</v>
      </c>
      <c r="D324" s="36">
        <v>24</v>
      </c>
      <c r="E324" s="36">
        <v>851.22</v>
      </c>
      <c r="F324" s="20">
        <f t="shared" si="162"/>
        <v>20429.28</v>
      </c>
      <c r="G324" s="15">
        <v>0</v>
      </c>
      <c r="H324" s="14">
        <f t="shared" si="163"/>
        <v>0</v>
      </c>
      <c r="I324" s="15">
        <v>0</v>
      </c>
      <c r="J324" s="14">
        <f t="shared" si="164"/>
        <v>0</v>
      </c>
      <c r="K324" s="53">
        <v>0</v>
      </c>
      <c r="L324" s="14">
        <f t="shared" si="165"/>
        <v>0</v>
      </c>
      <c r="M324" s="53">
        <v>0</v>
      </c>
      <c r="N324" s="14">
        <f t="shared" si="166"/>
        <v>0</v>
      </c>
      <c r="O324" s="53">
        <v>0</v>
      </c>
      <c r="P324" s="14">
        <f t="shared" si="167"/>
        <v>0</v>
      </c>
      <c r="Q324" s="82">
        <v>0</v>
      </c>
      <c r="R324" s="14">
        <f t="shared" si="168"/>
        <v>0</v>
      </c>
      <c r="S324" s="88">
        <f t="shared" si="169"/>
        <v>0</v>
      </c>
      <c r="T324" s="23">
        <f t="shared" si="170"/>
        <v>24</v>
      </c>
      <c r="U324" s="14">
        <f t="shared" si="171"/>
        <v>20429.28</v>
      </c>
      <c r="V324" s="88">
        <f t="shared" si="141"/>
        <v>1</v>
      </c>
    </row>
    <row r="325" spans="1:22" ht="22.5" customHeight="1" x14ac:dyDescent="0.2">
      <c r="A325" s="34" t="s">
        <v>643</v>
      </c>
      <c r="B325" s="13" t="s">
        <v>644</v>
      </c>
      <c r="C325" s="35" t="s">
        <v>24</v>
      </c>
      <c r="D325" s="36">
        <v>8</v>
      </c>
      <c r="E325" s="36">
        <v>118.48</v>
      </c>
      <c r="F325" s="20">
        <f t="shared" si="162"/>
        <v>947.84</v>
      </c>
      <c r="G325" s="15">
        <v>0</v>
      </c>
      <c r="H325" s="14">
        <f t="shared" si="163"/>
        <v>0</v>
      </c>
      <c r="I325" s="15">
        <v>0</v>
      </c>
      <c r="J325" s="14">
        <f t="shared" si="164"/>
        <v>0</v>
      </c>
      <c r="K325" s="53">
        <v>0</v>
      </c>
      <c r="L325" s="14">
        <f t="shared" si="165"/>
        <v>0</v>
      </c>
      <c r="M325" s="53">
        <v>0</v>
      </c>
      <c r="N325" s="14">
        <f t="shared" si="166"/>
        <v>0</v>
      </c>
      <c r="O325" s="53">
        <v>0</v>
      </c>
      <c r="P325" s="14">
        <f t="shared" si="167"/>
        <v>0</v>
      </c>
      <c r="Q325" s="82">
        <v>6</v>
      </c>
      <c r="R325" s="14">
        <f t="shared" si="168"/>
        <v>710.88</v>
      </c>
      <c r="S325" s="88">
        <f t="shared" si="169"/>
        <v>0.75</v>
      </c>
      <c r="T325" s="23">
        <f t="shared" si="170"/>
        <v>2</v>
      </c>
      <c r="U325" s="14">
        <f t="shared" si="171"/>
        <v>236.96</v>
      </c>
      <c r="V325" s="88">
        <f t="shared" si="141"/>
        <v>0.25</v>
      </c>
    </row>
    <row r="326" spans="1:22" ht="11.25" customHeight="1" x14ac:dyDescent="0.2">
      <c r="A326" s="34" t="s">
        <v>645</v>
      </c>
      <c r="B326" s="13" t="s">
        <v>646</v>
      </c>
      <c r="C326" s="35" t="s">
        <v>27</v>
      </c>
      <c r="D326" s="36">
        <v>10.16</v>
      </c>
      <c r="E326" s="36">
        <v>445.16</v>
      </c>
      <c r="F326" s="20">
        <f t="shared" si="162"/>
        <v>4522.8256000000001</v>
      </c>
      <c r="G326" s="15">
        <v>0</v>
      </c>
      <c r="H326" s="14">
        <f t="shared" si="163"/>
        <v>0</v>
      </c>
      <c r="I326" s="15">
        <v>0</v>
      </c>
      <c r="J326" s="14">
        <f t="shared" si="164"/>
        <v>0</v>
      </c>
      <c r="K326" s="53">
        <v>0</v>
      </c>
      <c r="L326" s="14">
        <f t="shared" si="165"/>
        <v>0</v>
      </c>
      <c r="M326" s="53">
        <v>0</v>
      </c>
      <c r="N326" s="14">
        <f t="shared" si="166"/>
        <v>0</v>
      </c>
      <c r="O326" s="53">
        <v>0</v>
      </c>
      <c r="P326" s="14">
        <f t="shared" si="167"/>
        <v>0</v>
      </c>
      <c r="Q326" s="23">
        <v>10.16</v>
      </c>
      <c r="R326" s="14">
        <f t="shared" si="168"/>
        <v>4522.8256000000001</v>
      </c>
      <c r="S326" s="88">
        <f t="shared" si="169"/>
        <v>1</v>
      </c>
      <c r="T326" s="23">
        <f t="shared" si="170"/>
        <v>0</v>
      </c>
      <c r="U326" s="14">
        <f t="shared" si="171"/>
        <v>0</v>
      </c>
      <c r="V326" s="88">
        <f t="shared" si="141"/>
        <v>0</v>
      </c>
    </row>
    <row r="327" spans="1:22" ht="22.5" customHeight="1" x14ac:dyDescent="0.2">
      <c r="A327" s="34" t="s">
        <v>647</v>
      </c>
      <c r="B327" s="13" t="s">
        <v>648</v>
      </c>
      <c r="C327" s="35" t="s">
        <v>114</v>
      </c>
      <c r="D327" s="36">
        <v>19.2</v>
      </c>
      <c r="E327" s="36">
        <v>32.67</v>
      </c>
      <c r="F327" s="20">
        <f t="shared" si="162"/>
        <v>627.26400000000001</v>
      </c>
      <c r="G327" s="15">
        <v>0</v>
      </c>
      <c r="H327" s="14">
        <f t="shared" si="163"/>
        <v>0</v>
      </c>
      <c r="I327" s="15">
        <v>0</v>
      </c>
      <c r="J327" s="14">
        <f t="shared" si="164"/>
        <v>0</v>
      </c>
      <c r="K327" s="53">
        <v>0</v>
      </c>
      <c r="L327" s="14">
        <f t="shared" si="165"/>
        <v>0</v>
      </c>
      <c r="M327" s="53">
        <v>0</v>
      </c>
      <c r="N327" s="14">
        <f t="shared" si="166"/>
        <v>0</v>
      </c>
      <c r="O327" s="53">
        <v>0</v>
      </c>
      <c r="P327" s="14">
        <f t="shared" si="167"/>
        <v>0</v>
      </c>
      <c r="Q327" s="23">
        <v>19.2</v>
      </c>
      <c r="R327" s="14">
        <f t="shared" si="168"/>
        <v>627.26400000000001</v>
      </c>
      <c r="S327" s="88">
        <f t="shared" si="169"/>
        <v>1</v>
      </c>
      <c r="T327" s="23">
        <f t="shared" si="170"/>
        <v>0</v>
      </c>
      <c r="U327" s="14">
        <f t="shared" si="171"/>
        <v>0</v>
      </c>
      <c r="V327" s="88">
        <f t="shared" si="141"/>
        <v>0</v>
      </c>
    </row>
    <row r="328" spans="1:22" ht="11.25" customHeight="1" x14ac:dyDescent="0.2">
      <c r="A328" s="41" t="s">
        <v>649</v>
      </c>
      <c r="B328" s="18" t="s">
        <v>650</v>
      </c>
      <c r="C328" s="42"/>
      <c r="D328" s="43"/>
      <c r="E328" s="43"/>
      <c r="F328" s="92">
        <f>SUM(F329:F337)</f>
        <v>111381.18160000001</v>
      </c>
      <c r="G328" s="44"/>
      <c r="H328" s="19">
        <f>SUM(H329:H337)</f>
        <v>0</v>
      </c>
      <c r="I328" s="51"/>
      <c r="J328" s="19">
        <f>SUM(J329:J337)</f>
        <v>0</v>
      </c>
      <c r="K328" s="51"/>
      <c r="L328" s="19">
        <f>SUM(L329:L337)</f>
        <v>0</v>
      </c>
      <c r="M328" s="51"/>
      <c r="N328" s="19">
        <f>SUM(N329:N337)</f>
        <v>0</v>
      </c>
      <c r="O328" s="51"/>
      <c r="P328" s="19">
        <f>SUM(P329:P337)</f>
        <v>0</v>
      </c>
      <c r="Q328" s="51"/>
      <c r="R328" s="51">
        <f>SUM(R329:R337)</f>
        <v>0</v>
      </c>
      <c r="S328" s="93">
        <f>(H328+J328+L328+N328+P328+R328)/F328</f>
        <v>0</v>
      </c>
      <c r="T328" s="96"/>
      <c r="U328" s="19">
        <f>SUM(U329:U337)</f>
        <v>111381.18160000001</v>
      </c>
      <c r="V328" s="94">
        <f t="shared" si="141"/>
        <v>1</v>
      </c>
    </row>
    <row r="329" spans="1:22" ht="11.25" customHeight="1" x14ac:dyDescent="0.2">
      <c r="A329" s="34" t="s">
        <v>651</v>
      </c>
      <c r="B329" s="13" t="s">
        <v>652</v>
      </c>
      <c r="C329" s="35" t="s">
        <v>75</v>
      </c>
      <c r="D329" s="36">
        <v>32</v>
      </c>
      <c r="E329" s="36">
        <v>125.64</v>
      </c>
      <c r="F329" s="20">
        <f t="shared" ref="F329:F337" si="172">D329*E329</f>
        <v>4020.48</v>
      </c>
      <c r="G329" s="15">
        <v>0</v>
      </c>
      <c r="H329" s="14">
        <f t="shared" ref="H329:H337" si="173">G329*E329</f>
        <v>0</v>
      </c>
      <c r="I329" s="15">
        <v>0</v>
      </c>
      <c r="J329" s="14">
        <f t="shared" ref="J329:J337" si="174">I329*E329</f>
        <v>0</v>
      </c>
      <c r="K329" s="53">
        <v>0</v>
      </c>
      <c r="L329" s="14">
        <f t="shared" ref="L329:L337" si="175">K329*$E329</f>
        <v>0</v>
      </c>
      <c r="M329" s="53">
        <v>0</v>
      </c>
      <c r="N329" s="14">
        <f t="shared" ref="N329:N337" si="176">M329*$E329</f>
        <v>0</v>
      </c>
      <c r="O329" s="53">
        <v>0</v>
      </c>
      <c r="P329" s="14">
        <f t="shared" ref="P329:P337" si="177">O329*$E329</f>
        <v>0</v>
      </c>
      <c r="Q329" s="23"/>
      <c r="R329" s="14">
        <f>Q329*$E329</f>
        <v>0</v>
      </c>
      <c r="S329" s="88">
        <f t="shared" ref="S329:S337" si="178">(J329+H329+L329+N329+P329+R329)/F329</f>
        <v>0</v>
      </c>
      <c r="T329" s="23">
        <f t="shared" ref="T329:T337" si="179">D329-G329-I329-K329-M329-O329-Q329</f>
        <v>32</v>
      </c>
      <c r="U329" s="14">
        <f t="shared" ref="U329:U337" si="180">T329*E329</f>
        <v>4020.48</v>
      </c>
      <c r="V329" s="88">
        <f t="shared" si="141"/>
        <v>1</v>
      </c>
    </row>
    <row r="330" spans="1:22" ht="22.5" customHeight="1" x14ac:dyDescent="0.2">
      <c r="A330" s="34" t="s">
        <v>653</v>
      </c>
      <c r="B330" s="13" t="s">
        <v>654</v>
      </c>
      <c r="C330" s="35" t="s">
        <v>75</v>
      </c>
      <c r="D330" s="36">
        <v>32</v>
      </c>
      <c r="E330" s="36">
        <v>725.15</v>
      </c>
      <c r="F330" s="20">
        <f t="shared" si="172"/>
        <v>23204.799999999999</v>
      </c>
      <c r="G330" s="15">
        <v>0</v>
      </c>
      <c r="H330" s="14">
        <f t="shared" si="173"/>
        <v>0</v>
      </c>
      <c r="I330" s="15">
        <v>0</v>
      </c>
      <c r="J330" s="14">
        <f t="shared" si="174"/>
        <v>0</v>
      </c>
      <c r="K330" s="53">
        <v>0</v>
      </c>
      <c r="L330" s="14">
        <f t="shared" si="175"/>
        <v>0</v>
      </c>
      <c r="M330" s="53">
        <v>0</v>
      </c>
      <c r="N330" s="14">
        <f t="shared" si="176"/>
        <v>0</v>
      </c>
      <c r="O330" s="53">
        <v>0</v>
      </c>
      <c r="P330" s="14">
        <f t="shared" si="177"/>
        <v>0</v>
      </c>
      <c r="Q330" s="23"/>
      <c r="R330" s="14">
        <f>Q330*$E330</f>
        <v>0</v>
      </c>
      <c r="S330" s="88">
        <f t="shared" si="178"/>
        <v>0</v>
      </c>
      <c r="T330" s="23">
        <f t="shared" si="179"/>
        <v>32</v>
      </c>
      <c r="U330" s="14">
        <f t="shared" si="180"/>
        <v>23204.799999999999</v>
      </c>
      <c r="V330" s="88">
        <f t="shared" si="141"/>
        <v>1</v>
      </c>
    </row>
    <row r="331" spans="1:22" ht="22.5" customHeight="1" x14ac:dyDescent="0.2">
      <c r="A331" s="34" t="s">
        <v>655</v>
      </c>
      <c r="B331" s="13" t="s">
        <v>656</v>
      </c>
      <c r="C331" s="35" t="s">
        <v>24</v>
      </c>
      <c r="D331" s="36">
        <v>6</v>
      </c>
      <c r="E331" s="36">
        <v>275.05</v>
      </c>
      <c r="F331" s="20">
        <f t="shared" si="172"/>
        <v>1650.3000000000002</v>
      </c>
      <c r="G331" s="15">
        <v>0</v>
      </c>
      <c r="H331" s="14">
        <f t="shared" si="173"/>
        <v>0</v>
      </c>
      <c r="I331" s="15">
        <v>0</v>
      </c>
      <c r="J331" s="14">
        <f t="shared" si="174"/>
        <v>0</v>
      </c>
      <c r="K331" s="53">
        <v>0</v>
      </c>
      <c r="L331" s="14">
        <f t="shared" si="175"/>
        <v>0</v>
      </c>
      <c r="M331" s="53">
        <v>0</v>
      </c>
      <c r="N331" s="14">
        <f t="shared" si="176"/>
        <v>0</v>
      </c>
      <c r="O331" s="53">
        <v>0</v>
      </c>
      <c r="P331" s="14">
        <f t="shared" si="177"/>
        <v>0</v>
      </c>
      <c r="Q331" s="23"/>
      <c r="R331" s="14"/>
      <c r="S331" s="88">
        <f t="shared" si="178"/>
        <v>0</v>
      </c>
      <c r="T331" s="23">
        <f t="shared" si="179"/>
        <v>6</v>
      </c>
      <c r="U331" s="14">
        <f t="shared" si="180"/>
        <v>1650.3000000000002</v>
      </c>
      <c r="V331" s="88">
        <f t="shared" si="141"/>
        <v>1</v>
      </c>
    </row>
    <row r="332" spans="1:22" ht="22.5" customHeight="1" x14ac:dyDescent="0.2">
      <c r="A332" s="34" t="s">
        <v>657</v>
      </c>
      <c r="B332" s="13" t="s">
        <v>658</v>
      </c>
      <c r="C332" s="35" t="s">
        <v>24</v>
      </c>
      <c r="D332" s="36">
        <v>6</v>
      </c>
      <c r="E332" s="36">
        <v>264.58</v>
      </c>
      <c r="F332" s="20">
        <f t="shared" si="172"/>
        <v>1587.48</v>
      </c>
      <c r="G332" s="15">
        <v>0</v>
      </c>
      <c r="H332" s="14">
        <f t="shared" si="173"/>
        <v>0</v>
      </c>
      <c r="I332" s="15">
        <v>0</v>
      </c>
      <c r="J332" s="14">
        <f t="shared" si="174"/>
        <v>0</v>
      </c>
      <c r="K332" s="53">
        <v>0</v>
      </c>
      <c r="L332" s="14">
        <f t="shared" si="175"/>
        <v>0</v>
      </c>
      <c r="M332" s="53">
        <v>0</v>
      </c>
      <c r="N332" s="14">
        <f t="shared" si="176"/>
        <v>0</v>
      </c>
      <c r="O332" s="53">
        <v>0</v>
      </c>
      <c r="P332" s="14">
        <f t="shared" si="177"/>
        <v>0</v>
      </c>
      <c r="Q332" s="23"/>
      <c r="R332" s="14">
        <f t="shared" ref="R332:R337" si="181">Q332*$E332</f>
        <v>0</v>
      </c>
      <c r="S332" s="88">
        <f t="shared" si="178"/>
        <v>0</v>
      </c>
      <c r="T332" s="23">
        <f t="shared" si="179"/>
        <v>6</v>
      </c>
      <c r="U332" s="14">
        <f t="shared" si="180"/>
        <v>1587.48</v>
      </c>
      <c r="V332" s="88">
        <f t="shared" si="141"/>
        <v>1</v>
      </c>
    </row>
    <row r="333" spans="1:22" ht="11.25" customHeight="1" x14ac:dyDescent="0.2">
      <c r="A333" s="34" t="s">
        <v>659</v>
      </c>
      <c r="B333" s="13" t="s">
        <v>660</v>
      </c>
      <c r="C333" s="35" t="s">
        <v>24</v>
      </c>
      <c r="D333" s="36">
        <v>6</v>
      </c>
      <c r="E333" s="36">
        <v>159.61000000000001</v>
      </c>
      <c r="F333" s="20">
        <f t="shared" si="172"/>
        <v>957.66000000000008</v>
      </c>
      <c r="G333" s="15">
        <v>0</v>
      </c>
      <c r="H333" s="14">
        <f t="shared" si="173"/>
        <v>0</v>
      </c>
      <c r="I333" s="15">
        <v>0</v>
      </c>
      <c r="J333" s="14">
        <f t="shared" si="174"/>
        <v>0</v>
      </c>
      <c r="K333" s="53">
        <v>0</v>
      </c>
      <c r="L333" s="14">
        <f t="shared" si="175"/>
        <v>0</v>
      </c>
      <c r="M333" s="53">
        <v>0</v>
      </c>
      <c r="N333" s="14">
        <f t="shared" si="176"/>
        <v>0</v>
      </c>
      <c r="O333" s="53">
        <v>0</v>
      </c>
      <c r="P333" s="14">
        <f t="shared" si="177"/>
        <v>0</v>
      </c>
      <c r="Q333" s="23"/>
      <c r="R333" s="14">
        <f t="shared" si="181"/>
        <v>0</v>
      </c>
      <c r="S333" s="88">
        <f t="shared" si="178"/>
        <v>0</v>
      </c>
      <c r="T333" s="23">
        <f t="shared" si="179"/>
        <v>6</v>
      </c>
      <c r="U333" s="14">
        <f t="shared" si="180"/>
        <v>957.66000000000008</v>
      </c>
      <c r="V333" s="88">
        <f t="shared" si="141"/>
        <v>1</v>
      </c>
    </row>
    <row r="334" spans="1:22" ht="22.5" customHeight="1" x14ac:dyDescent="0.2">
      <c r="A334" s="34" t="s">
        <v>661</v>
      </c>
      <c r="B334" s="13" t="s">
        <v>662</v>
      </c>
      <c r="C334" s="35" t="s">
        <v>27</v>
      </c>
      <c r="D334" s="36">
        <v>16.079999999999998</v>
      </c>
      <c r="E334" s="36">
        <v>431.27</v>
      </c>
      <c r="F334" s="20">
        <f t="shared" si="172"/>
        <v>6934.8215999999993</v>
      </c>
      <c r="G334" s="15">
        <v>0</v>
      </c>
      <c r="H334" s="14">
        <f t="shared" si="173"/>
        <v>0</v>
      </c>
      <c r="I334" s="15">
        <v>0</v>
      </c>
      <c r="J334" s="14">
        <f t="shared" si="174"/>
        <v>0</v>
      </c>
      <c r="K334" s="53">
        <v>0</v>
      </c>
      <c r="L334" s="14">
        <f t="shared" si="175"/>
        <v>0</v>
      </c>
      <c r="M334" s="53">
        <v>0</v>
      </c>
      <c r="N334" s="14">
        <f t="shared" si="176"/>
        <v>0</v>
      </c>
      <c r="O334" s="53">
        <v>0</v>
      </c>
      <c r="P334" s="14">
        <f t="shared" si="177"/>
        <v>0</v>
      </c>
      <c r="Q334" s="23"/>
      <c r="R334" s="14">
        <f t="shared" si="181"/>
        <v>0</v>
      </c>
      <c r="S334" s="88">
        <f t="shared" si="178"/>
        <v>0</v>
      </c>
      <c r="T334" s="23">
        <f t="shared" si="179"/>
        <v>16.079999999999998</v>
      </c>
      <c r="U334" s="14">
        <f t="shared" si="180"/>
        <v>6934.8215999999993</v>
      </c>
      <c r="V334" s="88">
        <f t="shared" si="141"/>
        <v>1</v>
      </c>
    </row>
    <row r="335" spans="1:22" ht="11.25" customHeight="1" x14ac:dyDescent="0.2">
      <c r="A335" s="34" t="s">
        <v>663</v>
      </c>
      <c r="B335" s="13" t="s">
        <v>664</v>
      </c>
      <c r="C335" s="35" t="s">
        <v>114</v>
      </c>
      <c r="D335" s="36">
        <v>52</v>
      </c>
      <c r="E335" s="36">
        <v>238.65</v>
      </c>
      <c r="F335" s="20">
        <f t="shared" si="172"/>
        <v>12409.800000000001</v>
      </c>
      <c r="G335" s="15">
        <v>0</v>
      </c>
      <c r="H335" s="14">
        <f t="shared" si="173"/>
        <v>0</v>
      </c>
      <c r="I335" s="15">
        <v>0</v>
      </c>
      <c r="J335" s="14">
        <f t="shared" si="174"/>
        <v>0</v>
      </c>
      <c r="K335" s="53">
        <v>0</v>
      </c>
      <c r="L335" s="14">
        <f t="shared" si="175"/>
        <v>0</v>
      </c>
      <c r="M335" s="53">
        <v>0</v>
      </c>
      <c r="N335" s="14">
        <f t="shared" si="176"/>
        <v>0</v>
      </c>
      <c r="O335" s="53">
        <v>0</v>
      </c>
      <c r="P335" s="14">
        <f t="shared" si="177"/>
        <v>0</v>
      </c>
      <c r="Q335" s="23"/>
      <c r="R335" s="14">
        <f t="shared" si="181"/>
        <v>0</v>
      </c>
      <c r="S335" s="88">
        <f t="shared" si="178"/>
        <v>0</v>
      </c>
      <c r="T335" s="23">
        <f t="shared" si="179"/>
        <v>52</v>
      </c>
      <c r="U335" s="14">
        <f t="shared" si="180"/>
        <v>12409.800000000001</v>
      </c>
      <c r="V335" s="88">
        <f t="shared" si="141"/>
        <v>1</v>
      </c>
    </row>
    <row r="336" spans="1:22" ht="11.25" customHeight="1" x14ac:dyDescent="0.2">
      <c r="A336" s="34" t="s">
        <v>665</v>
      </c>
      <c r="B336" s="13" t="s">
        <v>666</v>
      </c>
      <c r="C336" s="35" t="s">
        <v>75</v>
      </c>
      <c r="D336" s="36">
        <v>12</v>
      </c>
      <c r="E336" s="36">
        <v>734.93</v>
      </c>
      <c r="F336" s="20">
        <f t="shared" si="172"/>
        <v>8819.16</v>
      </c>
      <c r="G336" s="15">
        <v>0</v>
      </c>
      <c r="H336" s="14">
        <f t="shared" si="173"/>
        <v>0</v>
      </c>
      <c r="I336" s="15">
        <v>0</v>
      </c>
      <c r="J336" s="14">
        <f t="shared" si="174"/>
        <v>0</v>
      </c>
      <c r="K336" s="53">
        <v>0</v>
      </c>
      <c r="L336" s="14">
        <f t="shared" si="175"/>
        <v>0</v>
      </c>
      <c r="M336" s="53">
        <v>0</v>
      </c>
      <c r="N336" s="14">
        <f t="shared" si="176"/>
        <v>0</v>
      </c>
      <c r="O336" s="53">
        <v>0</v>
      </c>
      <c r="P336" s="14">
        <f t="shared" si="177"/>
        <v>0</v>
      </c>
      <c r="Q336" s="23"/>
      <c r="R336" s="14">
        <f t="shared" si="181"/>
        <v>0</v>
      </c>
      <c r="S336" s="88">
        <f t="shared" si="178"/>
        <v>0</v>
      </c>
      <c r="T336" s="23">
        <f t="shared" si="179"/>
        <v>12</v>
      </c>
      <c r="U336" s="14">
        <f t="shared" si="180"/>
        <v>8819.16</v>
      </c>
      <c r="V336" s="88">
        <f t="shared" si="141"/>
        <v>1</v>
      </c>
    </row>
    <row r="337" spans="1:22" ht="33.75" customHeight="1" x14ac:dyDescent="0.2">
      <c r="A337" s="34" t="s">
        <v>667</v>
      </c>
      <c r="B337" s="13" t="s">
        <v>668</v>
      </c>
      <c r="C337" s="35" t="s">
        <v>114</v>
      </c>
      <c r="D337" s="36">
        <v>52</v>
      </c>
      <c r="E337" s="36">
        <v>996.09</v>
      </c>
      <c r="F337" s="20">
        <f t="shared" si="172"/>
        <v>51796.68</v>
      </c>
      <c r="G337" s="15">
        <v>0</v>
      </c>
      <c r="H337" s="14">
        <f t="shared" si="173"/>
        <v>0</v>
      </c>
      <c r="I337" s="15">
        <v>0</v>
      </c>
      <c r="J337" s="14">
        <f t="shared" si="174"/>
        <v>0</v>
      </c>
      <c r="K337" s="53">
        <v>0</v>
      </c>
      <c r="L337" s="14">
        <f t="shared" si="175"/>
        <v>0</v>
      </c>
      <c r="M337" s="53">
        <v>0</v>
      </c>
      <c r="N337" s="14">
        <f t="shared" si="176"/>
        <v>0</v>
      </c>
      <c r="O337" s="53">
        <v>0</v>
      </c>
      <c r="P337" s="14">
        <f t="shared" si="177"/>
        <v>0</v>
      </c>
      <c r="Q337" s="23"/>
      <c r="R337" s="14">
        <f t="shared" si="181"/>
        <v>0</v>
      </c>
      <c r="S337" s="88">
        <f t="shared" si="178"/>
        <v>0</v>
      </c>
      <c r="T337" s="23">
        <f t="shared" si="179"/>
        <v>52</v>
      </c>
      <c r="U337" s="14">
        <f t="shared" si="180"/>
        <v>51796.68</v>
      </c>
      <c r="V337" s="88">
        <f t="shared" si="141"/>
        <v>1</v>
      </c>
    </row>
    <row r="338" spans="1:22" ht="11.25" customHeight="1" x14ac:dyDescent="0.2">
      <c r="A338" s="37" t="s">
        <v>669</v>
      </c>
      <c r="B338" s="12" t="s">
        <v>670</v>
      </c>
      <c r="C338" s="38"/>
      <c r="D338" s="39"/>
      <c r="E338" s="39"/>
      <c r="F338" s="89">
        <f>F339+F345</f>
        <v>43743.86</v>
      </c>
      <c r="G338" s="40"/>
      <c r="H338" s="17">
        <f>H339+H345</f>
        <v>0</v>
      </c>
      <c r="I338" s="54"/>
      <c r="J338" s="17">
        <f>J339+J345</f>
        <v>0</v>
      </c>
      <c r="K338" s="54"/>
      <c r="L338" s="17">
        <f>L339+L345</f>
        <v>0</v>
      </c>
      <c r="M338" s="54"/>
      <c r="N338" s="17">
        <f>N339+N345</f>
        <v>0</v>
      </c>
      <c r="O338" s="54"/>
      <c r="P338" s="17">
        <f>P339+P345</f>
        <v>0</v>
      </c>
      <c r="Q338" s="40"/>
      <c r="R338" s="17">
        <f>R339+R345</f>
        <v>0</v>
      </c>
      <c r="S338" s="90">
        <f>(H338+J338+L338+N338+P338+R338)/F338</f>
        <v>0</v>
      </c>
      <c r="T338" s="98"/>
      <c r="U338" s="17">
        <f>U339+U345</f>
        <v>43743.86</v>
      </c>
      <c r="V338" s="91">
        <f t="shared" si="141"/>
        <v>1</v>
      </c>
    </row>
    <row r="339" spans="1:22" ht="11.25" customHeight="1" x14ac:dyDescent="0.2">
      <c r="A339" s="41" t="s">
        <v>671</v>
      </c>
      <c r="B339" s="18" t="s">
        <v>672</v>
      </c>
      <c r="C339" s="42"/>
      <c r="D339" s="43"/>
      <c r="E339" s="43"/>
      <c r="F339" s="92">
        <f>SUM(F340:F344)</f>
        <v>20157.060000000001</v>
      </c>
      <c r="G339" s="44"/>
      <c r="H339" s="19">
        <f>SUM(H340:H344)</f>
        <v>0</v>
      </c>
      <c r="I339" s="51"/>
      <c r="J339" s="19">
        <f>SUM(J340:J344)</f>
        <v>0</v>
      </c>
      <c r="K339" s="51"/>
      <c r="L339" s="19">
        <f>SUM(L340:L344)</f>
        <v>0</v>
      </c>
      <c r="M339" s="51"/>
      <c r="N339" s="19">
        <f>SUM(N340:N344)</f>
        <v>0</v>
      </c>
      <c r="O339" s="51"/>
      <c r="P339" s="19">
        <f>SUM(P340:P344)</f>
        <v>0</v>
      </c>
      <c r="Q339" s="44"/>
      <c r="R339" s="51">
        <f>SUM(R340:R344)</f>
        <v>0</v>
      </c>
      <c r="S339" s="93">
        <f>(H339+J339+L339+N339+P339+R339)/F339</f>
        <v>0</v>
      </c>
      <c r="T339" s="96"/>
      <c r="U339" s="19">
        <f>SUM(U340:U344)</f>
        <v>20157.060000000001</v>
      </c>
      <c r="V339" s="94">
        <f t="shared" si="141"/>
        <v>1</v>
      </c>
    </row>
    <row r="340" spans="1:22" ht="45" customHeight="1" x14ac:dyDescent="0.2">
      <c r="A340" s="34" t="s">
        <v>673</v>
      </c>
      <c r="B340" s="13" t="s">
        <v>674</v>
      </c>
      <c r="C340" s="35" t="s">
        <v>24</v>
      </c>
      <c r="D340" s="36">
        <v>12</v>
      </c>
      <c r="E340" s="36">
        <v>880.82</v>
      </c>
      <c r="F340" s="20">
        <f>D340*E340</f>
        <v>10569.84</v>
      </c>
      <c r="G340" s="15">
        <v>0</v>
      </c>
      <c r="H340" s="14">
        <f>G340*E340</f>
        <v>0</v>
      </c>
      <c r="I340" s="15">
        <v>0</v>
      </c>
      <c r="J340" s="14">
        <f>I340*E340</f>
        <v>0</v>
      </c>
      <c r="K340" s="53">
        <v>0</v>
      </c>
      <c r="L340" s="14">
        <f>K340*$E340</f>
        <v>0</v>
      </c>
      <c r="M340" s="53">
        <v>0</v>
      </c>
      <c r="N340" s="14">
        <f>M340*$E340</f>
        <v>0</v>
      </c>
      <c r="O340" s="53">
        <v>0</v>
      </c>
      <c r="P340" s="14">
        <f>O340*$E340</f>
        <v>0</v>
      </c>
      <c r="Q340" s="23"/>
      <c r="R340" s="14">
        <f>Q340*$E340</f>
        <v>0</v>
      </c>
      <c r="S340" s="88">
        <f>(J340+H340+L340+N340+P340+R340)/F340</f>
        <v>0</v>
      </c>
      <c r="T340" s="23">
        <f>D340-G340-I340-K340-M340-O340-Q340</f>
        <v>12</v>
      </c>
      <c r="U340" s="14">
        <f>T340*E340</f>
        <v>10569.84</v>
      </c>
      <c r="V340" s="88">
        <f t="shared" si="141"/>
        <v>1</v>
      </c>
    </row>
    <row r="341" spans="1:22" ht="22.5" customHeight="1" x14ac:dyDescent="0.2">
      <c r="A341" s="34" t="s">
        <v>675</v>
      </c>
      <c r="B341" s="13" t="s">
        <v>676</v>
      </c>
      <c r="C341" s="35" t="s">
        <v>27</v>
      </c>
      <c r="D341" s="36">
        <v>73</v>
      </c>
      <c r="E341" s="36">
        <v>15.78</v>
      </c>
      <c r="F341" s="20">
        <f>D341*E341</f>
        <v>1151.94</v>
      </c>
      <c r="G341" s="15">
        <v>0</v>
      </c>
      <c r="H341" s="14">
        <f>G341*E341</f>
        <v>0</v>
      </c>
      <c r="I341" s="15">
        <v>0</v>
      </c>
      <c r="J341" s="14">
        <f>I341*E341</f>
        <v>0</v>
      </c>
      <c r="K341" s="53">
        <v>0</v>
      </c>
      <c r="L341" s="14">
        <f>K341*$E341</f>
        <v>0</v>
      </c>
      <c r="M341" s="53">
        <v>0</v>
      </c>
      <c r="N341" s="14">
        <f>M341*$E341</f>
        <v>0</v>
      </c>
      <c r="O341" s="53">
        <v>0</v>
      </c>
      <c r="P341" s="14">
        <f>O341*$E341</f>
        <v>0</v>
      </c>
      <c r="Q341" s="23"/>
      <c r="R341" s="14">
        <f>Q341*$E341</f>
        <v>0</v>
      </c>
      <c r="S341" s="88">
        <f>(J341+H341+L341+N341+P341+R341)/F341</f>
        <v>0</v>
      </c>
      <c r="T341" s="23">
        <f>D341-G341-I341-K341-M341-O341-Q341</f>
        <v>73</v>
      </c>
      <c r="U341" s="14">
        <f>T341*E341</f>
        <v>1151.94</v>
      </c>
      <c r="V341" s="88">
        <f t="shared" si="141"/>
        <v>1</v>
      </c>
    </row>
    <row r="342" spans="1:22" ht="11.25" customHeight="1" x14ac:dyDescent="0.2">
      <c r="A342" s="34" t="s">
        <v>677</v>
      </c>
      <c r="B342" s="13" t="s">
        <v>678</v>
      </c>
      <c r="C342" s="35" t="s">
        <v>27</v>
      </c>
      <c r="D342" s="36">
        <v>73</v>
      </c>
      <c r="E342" s="36">
        <v>9.19</v>
      </c>
      <c r="F342" s="20">
        <f>D342*E342</f>
        <v>670.87</v>
      </c>
      <c r="G342" s="15">
        <v>0</v>
      </c>
      <c r="H342" s="14">
        <f>G342*E342</f>
        <v>0</v>
      </c>
      <c r="I342" s="15">
        <v>0</v>
      </c>
      <c r="J342" s="14">
        <f>I342*E342</f>
        <v>0</v>
      </c>
      <c r="K342" s="53">
        <v>0</v>
      </c>
      <c r="L342" s="14">
        <f>K342*$E342</f>
        <v>0</v>
      </c>
      <c r="M342" s="53">
        <v>0</v>
      </c>
      <c r="N342" s="14">
        <f>M342*$E342</f>
        <v>0</v>
      </c>
      <c r="O342" s="53">
        <v>0</v>
      </c>
      <c r="P342" s="14">
        <f>O342*$E342</f>
        <v>0</v>
      </c>
      <c r="Q342" s="23"/>
      <c r="R342" s="14">
        <f>Q342*$E342</f>
        <v>0</v>
      </c>
      <c r="S342" s="88">
        <f>(J342+H342+L342+N342+P342+R342)/F342</f>
        <v>0</v>
      </c>
      <c r="T342" s="23">
        <f>D342-G342-I342-K342-M342-O342-Q342</f>
        <v>73</v>
      </c>
      <c r="U342" s="14">
        <f>T342*E342</f>
        <v>670.87</v>
      </c>
      <c r="V342" s="88">
        <f t="shared" si="141"/>
        <v>1</v>
      </c>
    </row>
    <row r="343" spans="1:22" ht="22.5" customHeight="1" x14ac:dyDescent="0.2">
      <c r="A343" s="34" t="s">
        <v>679</v>
      </c>
      <c r="B343" s="13" t="s">
        <v>680</v>
      </c>
      <c r="C343" s="35" t="s">
        <v>27</v>
      </c>
      <c r="D343" s="36">
        <v>73</v>
      </c>
      <c r="E343" s="36">
        <v>24.65</v>
      </c>
      <c r="F343" s="20">
        <f>D343*E343</f>
        <v>1799.4499999999998</v>
      </c>
      <c r="G343" s="15">
        <v>0</v>
      </c>
      <c r="H343" s="14">
        <f>G343*E343</f>
        <v>0</v>
      </c>
      <c r="I343" s="15">
        <v>0</v>
      </c>
      <c r="J343" s="14">
        <f>I343*E343</f>
        <v>0</v>
      </c>
      <c r="K343" s="53">
        <v>0</v>
      </c>
      <c r="L343" s="14">
        <f>K343*$E343</f>
        <v>0</v>
      </c>
      <c r="M343" s="53">
        <v>0</v>
      </c>
      <c r="N343" s="14">
        <f>M343*$E343</f>
        <v>0</v>
      </c>
      <c r="O343" s="53">
        <v>0</v>
      </c>
      <c r="P343" s="14">
        <f>O343*$E343</f>
        <v>0</v>
      </c>
      <c r="Q343" s="23"/>
      <c r="R343" s="14">
        <f>Q343*$E343</f>
        <v>0</v>
      </c>
      <c r="S343" s="88">
        <f>(J343+H343+L343+N343+P343+R343)/F343</f>
        <v>0</v>
      </c>
      <c r="T343" s="23">
        <f>D343-G343-I343-K343-M343-O343-Q343</f>
        <v>73</v>
      </c>
      <c r="U343" s="14">
        <f>T343*E343</f>
        <v>1799.4499999999998</v>
      </c>
      <c r="V343" s="88">
        <f t="shared" si="141"/>
        <v>1</v>
      </c>
    </row>
    <row r="344" spans="1:22" ht="33.75" customHeight="1" x14ac:dyDescent="0.2">
      <c r="A344" s="34" t="s">
        <v>681</v>
      </c>
      <c r="B344" s="13" t="s">
        <v>682</v>
      </c>
      <c r="C344" s="35" t="s">
        <v>75</v>
      </c>
      <c r="D344" s="36">
        <v>6</v>
      </c>
      <c r="E344" s="36">
        <v>994.16</v>
      </c>
      <c r="F344" s="20">
        <f>D344*E344</f>
        <v>5964.96</v>
      </c>
      <c r="G344" s="15">
        <v>0</v>
      </c>
      <c r="H344" s="14">
        <f>G344*E344</f>
        <v>0</v>
      </c>
      <c r="I344" s="15">
        <v>0</v>
      </c>
      <c r="J344" s="14">
        <f>I344*E344</f>
        <v>0</v>
      </c>
      <c r="K344" s="53">
        <v>0</v>
      </c>
      <c r="L344" s="14">
        <f>K344*$E344</f>
        <v>0</v>
      </c>
      <c r="M344" s="53">
        <v>0</v>
      </c>
      <c r="N344" s="14">
        <f>M344*$E344</f>
        <v>0</v>
      </c>
      <c r="O344" s="53">
        <v>0</v>
      </c>
      <c r="P344" s="14">
        <f>O344*$E344</f>
        <v>0</v>
      </c>
      <c r="Q344" s="23"/>
      <c r="R344" s="14">
        <f>Q344*$E344</f>
        <v>0</v>
      </c>
      <c r="S344" s="88">
        <f>(J344+H344+L344+N344+P344+R344)/F344</f>
        <v>0</v>
      </c>
      <c r="T344" s="23">
        <f>D344-G344-I344-K344-M344-O344-Q344</f>
        <v>6</v>
      </c>
      <c r="U344" s="14">
        <f>T344*E344</f>
        <v>5964.96</v>
      </c>
      <c r="V344" s="88">
        <f t="shared" si="141"/>
        <v>1</v>
      </c>
    </row>
    <row r="345" spans="1:22" ht="11.25" customHeight="1" x14ac:dyDescent="0.2">
      <c r="A345" s="41" t="s">
        <v>683</v>
      </c>
      <c r="B345" s="18" t="s">
        <v>684</v>
      </c>
      <c r="C345" s="42"/>
      <c r="D345" s="43"/>
      <c r="E345" s="43"/>
      <c r="F345" s="92">
        <f>SUM(F346:F347)</f>
        <v>23586.799999999999</v>
      </c>
      <c r="G345" s="44"/>
      <c r="H345" s="19">
        <f>SUM(H346:H347)</f>
        <v>0</v>
      </c>
      <c r="I345" s="51"/>
      <c r="J345" s="19">
        <f>SUM(J346:J347)</f>
        <v>0</v>
      </c>
      <c r="K345" s="51"/>
      <c r="L345" s="19">
        <f>SUM(L346:L347)</f>
        <v>0</v>
      </c>
      <c r="M345" s="51"/>
      <c r="N345" s="19">
        <f>SUM(N346:N347)</f>
        <v>0</v>
      </c>
      <c r="O345" s="51"/>
      <c r="P345" s="19">
        <f>SUM(P346:P347)</f>
        <v>0</v>
      </c>
      <c r="Q345" s="44"/>
      <c r="R345" s="51">
        <f>SUM(R346:R347)</f>
        <v>0</v>
      </c>
      <c r="S345" s="93">
        <f>(H345+J345+L345+N345+P345+R345)/F345</f>
        <v>0</v>
      </c>
      <c r="T345" s="96"/>
      <c r="U345" s="19">
        <f>SUM(U346:U347)</f>
        <v>23586.799999999999</v>
      </c>
      <c r="V345" s="94">
        <f t="shared" si="141"/>
        <v>1</v>
      </c>
    </row>
    <row r="346" spans="1:22" ht="22.5" customHeight="1" x14ac:dyDescent="0.2">
      <c r="A346" s="34" t="s">
        <v>685</v>
      </c>
      <c r="B346" s="13" t="s">
        <v>686</v>
      </c>
      <c r="C346" s="35" t="s">
        <v>27</v>
      </c>
      <c r="D346" s="36">
        <v>35</v>
      </c>
      <c r="E346" s="36">
        <v>653.62</v>
      </c>
      <c r="F346" s="20">
        <f>D346*E346</f>
        <v>22876.7</v>
      </c>
      <c r="G346" s="15">
        <v>0</v>
      </c>
      <c r="H346" s="14">
        <f>G346*E346</f>
        <v>0</v>
      </c>
      <c r="I346" s="15">
        <v>0</v>
      </c>
      <c r="J346" s="14">
        <f>I346*E346</f>
        <v>0</v>
      </c>
      <c r="K346" s="53">
        <v>0</v>
      </c>
      <c r="L346" s="14">
        <f>K346*$E346</f>
        <v>0</v>
      </c>
      <c r="M346" s="53">
        <v>0</v>
      </c>
      <c r="N346" s="14">
        <f>M346*$E346</f>
        <v>0</v>
      </c>
      <c r="O346" s="53">
        <v>0</v>
      </c>
      <c r="P346" s="14">
        <f>O346*$E346</f>
        <v>0</v>
      </c>
      <c r="Q346" s="23"/>
      <c r="R346" s="14">
        <f>Q346*$E346</f>
        <v>0</v>
      </c>
      <c r="S346" s="88">
        <f>(J346+H346+L346+N346+P346+R346)/F346</f>
        <v>0</v>
      </c>
      <c r="T346" s="23">
        <f>D346-G346-I346-K346-M346-O346-Q346</f>
        <v>35</v>
      </c>
      <c r="U346" s="14">
        <f>T346*E346</f>
        <v>22876.7</v>
      </c>
      <c r="V346" s="88">
        <f t="shared" si="141"/>
        <v>1</v>
      </c>
    </row>
    <row r="347" spans="1:22" ht="22.5" customHeight="1" x14ac:dyDescent="0.2">
      <c r="A347" s="34" t="s">
        <v>687</v>
      </c>
      <c r="B347" s="13" t="s">
        <v>688</v>
      </c>
      <c r="C347" s="35" t="s">
        <v>75</v>
      </c>
      <c r="D347" s="36">
        <v>18</v>
      </c>
      <c r="E347" s="36">
        <v>39.450000000000003</v>
      </c>
      <c r="F347" s="20">
        <f>D347*E347</f>
        <v>710.1</v>
      </c>
      <c r="G347" s="15">
        <v>0</v>
      </c>
      <c r="H347" s="14">
        <f>G347*E347</f>
        <v>0</v>
      </c>
      <c r="I347" s="15">
        <v>0</v>
      </c>
      <c r="J347" s="14">
        <f>I347*E347</f>
        <v>0</v>
      </c>
      <c r="K347" s="53">
        <v>0</v>
      </c>
      <c r="L347" s="14">
        <f>K347*$E347</f>
        <v>0</v>
      </c>
      <c r="M347" s="53">
        <v>0</v>
      </c>
      <c r="N347" s="14">
        <f>M347*$E347</f>
        <v>0</v>
      </c>
      <c r="O347" s="53">
        <v>0</v>
      </c>
      <c r="P347" s="14">
        <f>O347*$E347</f>
        <v>0</v>
      </c>
      <c r="Q347" s="23"/>
      <c r="R347" s="14">
        <f>Q347*$E347</f>
        <v>0</v>
      </c>
      <c r="S347" s="88">
        <f>(J347+H347+L347+N347+P347+R347)/F347</f>
        <v>0</v>
      </c>
      <c r="T347" s="23">
        <f>D347-G347-I347-K347-M347-O347-Q347</f>
        <v>18</v>
      </c>
      <c r="U347" s="14">
        <f>T347*E347</f>
        <v>710.1</v>
      </c>
      <c r="V347" s="88">
        <f t="shared" si="141"/>
        <v>1</v>
      </c>
    </row>
    <row r="348" spans="1:22" ht="11.25" customHeight="1" x14ac:dyDescent="0.2">
      <c r="A348" s="37" t="s">
        <v>689</v>
      </c>
      <c r="B348" s="12" t="s">
        <v>690</v>
      </c>
      <c r="C348" s="38"/>
      <c r="D348" s="39"/>
      <c r="E348" s="39"/>
      <c r="F348" s="89">
        <f>F349</f>
        <v>26955.750000000004</v>
      </c>
      <c r="G348" s="40"/>
      <c r="H348" s="17">
        <f>H349</f>
        <v>0</v>
      </c>
      <c r="I348" s="54"/>
      <c r="J348" s="17">
        <f>J349</f>
        <v>0</v>
      </c>
      <c r="K348" s="54"/>
      <c r="L348" s="17">
        <f>L349</f>
        <v>0</v>
      </c>
      <c r="M348" s="54"/>
      <c r="N348" s="17">
        <f>N349</f>
        <v>0</v>
      </c>
      <c r="O348" s="54"/>
      <c r="P348" s="17">
        <f>P349</f>
        <v>3011.4</v>
      </c>
      <c r="Q348" s="40"/>
      <c r="R348" s="17">
        <f>R349</f>
        <v>23150.140000000003</v>
      </c>
      <c r="S348" s="90">
        <f>(H348+J348+L348+N348+P348+R348)/F348</f>
        <v>0.97053652745703611</v>
      </c>
      <c r="T348" s="98"/>
      <c r="U348" s="17">
        <f>U349</f>
        <v>794.21</v>
      </c>
      <c r="V348" s="91">
        <f t="shared" si="141"/>
        <v>2.9463472542963928E-2</v>
      </c>
    </row>
    <row r="349" spans="1:22" ht="11.25" customHeight="1" x14ac:dyDescent="0.2">
      <c r="A349" s="41" t="s">
        <v>691</v>
      </c>
      <c r="B349" s="18" t="s">
        <v>692</v>
      </c>
      <c r="C349" s="42"/>
      <c r="D349" s="43"/>
      <c r="E349" s="43"/>
      <c r="F349" s="92">
        <f>SUM(F350:F366)</f>
        <v>26955.750000000004</v>
      </c>
      <c r="G349" s="44"/>
      <c r="H349" s="19">
        <f>SUM(H350:H366)</f>
        <v>0</v>
      </c>
      <c r="I349" s="51"/>
      <c r="J349" s="19">
        <f>SUM(J350:J366)</f>
        <v>0</v>
      </c>
      <c r="K349" s="51"/>
      <c r="L349" s="19">
        <f>SUM(L350:L366)</f>
        <v>0</v>
      </c>
      <c r="M349" s="51"/>
      <c r="N349" s="19">
        <f>SUM(N350:N366)</f>
        <v>0</v>
      </c>
      <c r="O349" s="51"/>
      <c r="P349" s="19">
        <f>SUM(P350:P366)</f>
        <v>3011.4</v>
      </c>
      <c r="Q349" s="44"/>
      <c r="R349" s="51">
        <f>SUM(R350:R366)</f>
        <v>23150.140000000003</v>
      </c>
      <c r="S349" s="93">
        <f>(H349+J349+L349+N349+P349+R349)/F349</f>
        <v>0.97053652745703611</v>
      </c>
      <c r="T349" s="96"/>
      <c r="U349" s="19">
        <f>SUM(U350:U366)</f>
        <v>794.21</v>
      </c>
      <c r="V349" s="94">
        <f t="shared" si="141"/>
        <v>2.9463472542963928E-2</v>
      </c>
    </row>
    <row r="350" spans="1:22" ht="11.25" customHeight="1" x14ac:dyDescent="0.2">
      <c r="A350" s="34" t="s">
        <v>693</v>
      </c>
      <c r="B350" s="13" t="s">
        <v>694</v>
      </c>
      <c r="C350" s="35" t="s">
        <v>114</v>
      </c>
      <c r="D350" s="36">
        <v>25</v>
      </c>
      <c r="E350" s="36">
        <v>156.72</v>
      </c>
      <c r="F350" s="20">
        <f t="shared" ref="F350:F366" si="182">D350*E350</f>
        <v>3918</v>
      </c>
      <c r="G350" s="15">
        <v>0</v>
      </c>
      <c r="H350" s="14">
        <f t="shared" ref="H350:H366" si="183">G350*E350</f>
        <v>0</v>
      </c>
      <c r="I350" s="15">
        <v>0</v>
      </c>
      <c r="J350" s="14">
        <f t="shared" ref="J350:J366" si="184">I350*E350</f>
        <v>0</v>
      </c>
      <c r="K350" s="53">
        <v>0</v>
      </c>
      <c r="L350" s="14">
        <f t="shared" ref="L350:L366" si="185">K350*$E350</f>
        <v>0</v>
      </c>
      <c r="M350" s="53">
        <v>0</v>
      </c>
      <c r="N350" s="14">
        <f t="shared" ref="N350:N366" si="186">M350*$E350</f>
        <v>0</v>
      </c>
      <c r="O350" s="53">
        <v>0</v>
      </c>
      <c r="P350" s="14">
        <f t="shared" ref="P350:P366" si="187">O350*$E350</f>
        <v>0</v>
      </c>
      <c r="Q350" s="23">
        <v>25</v>
      </c>
      <c r="R350" s="14">
        <f t="shared" ref="R350:R366" si="188">Q350*$E350</f>
        <v>3918</v>
      </c>
      <c r="S350" s="88">
        <f t="shared" ref="S350:S366" si="189">(J350+H350+L350+N350+P350+R350)/F350</f>
        <v>1</v>
      </c>
      <c r="T350" s="23">
        <f t="shared" ref="T350:T366" si="190">D350-G350-I350-K350-M350-O350-Q350</f>
        <v>0</v>
      </c>
      <c r="U350" s="14">
        <f t="shared" ref="U350:U366" si="191">T350*E350</f>
        <v>0</v>
      </c>
      <c r="V350" s="88">
        <f t="shared" si="141"/>
        <v>0</v>
      </c>
    </row>
    <row r="351" spans="1:22" ht="11.25" customHeight="1" x14ac:dyDescent="0.2">
      <c r="A351" s="34" t="s">
        <v>695</v>
      </c>
      <c r="B351" s="13" t="s">
        <v>696</v>
      </c>
      <c r="C351" s="35" t="s">
        <v>114</v>
      </c>
      <c r="D351" s="36">
        <v>15</v>
      </c>
      <c r="E351" s="36">
        <v>75.13</v>
      </c>
      <c r="F351" s="20">
        <f t="shared" si="182"/>
        <v>1126.9499999999998</v>
      </c>
      <c r="G351" s="15">
        <v>0</v>
      </c>
      <c r="H351" s="14">
        <f t="shared" si="183"/>
        <v>0</v>
      </c>
      <c r="I351" s="15">
        <v>0</v>
      </c>
      <c r="J351" s="14">
        <f t="shared" si="184"/>
        <v>0</v>
      </c>
      <c r="K351" s="53">
        <v>0</v>
      </c>
      <c r="L351" s="14">
        <f t="shared" si="185"/>
        <v>0</v>
      </c>
      <c r="M351" s="53">
        <v>0</v>
      </c>
      <c r="N351" s="14">
        <f t="shared" si="186"/>
        <v>0</v>
      </c>
      <c r="O351" s="53">
        <v>0</v>
      </c>
      <c r="P351" s="14">
        <f t="shared" si="187"/>
        <v>0</v>
      </c>
      <c r="Q351" s="23">
        <v>15</v>
      </c>
      <c r="R351" s="14">
        <f t="shared" si="188"/>
        <v>1126.9499999999998</v>
      </c>
      <c r="S351" s="88">
        <f t="shared" si="189"/>
        <v>1</v>
      </c>
      <c r="T351" s="23">
        <f t="shared" si="190"/>
        <v>0</v>
      </c>
      <c r="U351" s="14">
        <f t="shared" si="191"/>
        <v>0</v>
      </c>
      <c r="V351" s="88">
        <f t="shared" si="141"/>
        <v>0</v>
      </c>
    </row>
    <row r="352" spans="1:22" ht="11.25" customHeight="1" x14ac:dyDescent="0.2">
      <c r="A352" s="34" t="s">
        <v>697</v>
      </c>
      <c r="B352" s="13" t="s">
        <v>698</v>
      </c>
      <c r="C352" s="35" t="s">
        <v>114</v>
      </c>
      <c r="D352" s="36">
        <v>75</v>
      </c>
      <c r="E352" s="36">
        <v>96.86</v>
      </c>
      <c r="F352" s="20">
        <f t="shared" si="182"/>
        <v>7264.5</v>
      </c>
      <c r="G352" s="15">
        <v>0</v>
      </c>
      <c r="H352" s="14">
        <f t="shared" si="183"/>
        <v>0</v>
      </c>
      <c r="I352" s="15">
        <v>0</v>
      </c>
      <c r="J352" s="14">
        <f t="shared" si="184"/>
        <v>0</v>
      </c>
      <c r="K352" s="53">
        <v>0</v>
      </c>
      <c r="L352" s="14">
        <f t="shared" si="185"/>
        <v>0</v>
      </c>
      <c r="M352" s="53">
        <v>0</v>
      </c>
      <c r="N352" s="14">
        <f t="shared" si="186"/>
        <v>0</v>
      </c>
      <c r="O352" s="53">
        <v>0</v>
      </c>
      <c r="P352" s="14">
        <f t="shared" si="187"/>
        <v>0</v>
      </c>
      <c r="Q352" s="23">
        <v>75</v>
      </c>
      <c r="R352" s="14">
        <f t="shared" si="188"/>
        <v>7264.5</v>
      </c>
      <c r="S352" s="88">
        <f t="shared" si="189"/>
        <v>1</v>
      </c>
      <c r="T352" s="23">
        <f t="shared" si="190"/>
        <v>0</v>
      </c>
      <c r="U352" s="14">
        <f t="shared" si="191"/>
        <v>0</v>
      </c>
      <c r="V352" s="88">
        <f t="shared" si="141"/>
        <v>0</v>
      </c>
    </row>
    <row r="353" spans="1:22" ht="11.25" customHeight="1" x14ac:dyDescent="0.2">
      <c r="A353" s="34" t="s">
        <v>699</v>
      </c>
      <c r="B353" s="13" t="s">
        <v>700</v>
      </c>
      <c r="C353" s="35" t="s">
        <v>114</v>
      </c>
      <c r="D353" s="36">
        <v>50</v>
      </c>
      <c r="E353" s="36">
        <v>59.99</v>
      </c>
      <c r="F353" s="20">
        <f t="shared" si="182"/>
        <v>2999.5</v>
      </c>
      <c r="G353" s="15">
        <v>0</v>
      </c>
      <c r="H353" s="14">
        <f t="shared" si="183"/>
        <v>0</v>
      </c>
      <c r="I353" s="15">
        <v>0</v>
      </c>
      <c r="J353" s="14">
        <f t="shared" si="184"/>
        <v>0</v>
      </c>
      <c r="K353" s="53">
        <v>0</v>
      </c>
      <c r="L353" s="14">
        <f t="shared" si="185"/>
        <v>0</v>
      </c>
      <c r="M353" s="53">
        <v>0</v>
      </c>
      <c r="N353" s="14">
        <f t="shared" si="186"/>
        <v>0</v>
      </c>
      <c r="O353" s="53">
        <v>0</v>
      </c>
      <c r="P353" s="14">
        <f t="shared" si="187"/>
        <v>0</v>
      </c>
      <c r="Q353" s="23">
        <v>50</v>
      </c>
      <c r="R353" s="14">
        <f t="shared" si="188"/>
        <v>2999.5</v>
      </c>
      <c r="S353" s="88">
        <f t="shared" si="189"/>
        <v>1</v>
      </c>
      <c r="T353" s="23">
        <f t="shared" si="190"/>
        <v>0</v>
      </c>
      <c r="U353" s="14">
        <f t="shared" si="191"/>
        <v>0</v>
      </c>
      <c r="V353" s="88">
        <f t="shared" si="141"/>
        <v>0</v>
      </c>
    </row>
    <row r="354" spans="1:22" ht="11.25" customHeight="1" x14ac:dyDescent="0.2">
      <c r="A354" s="34" t="s">
        <v>701</v>
      </c>
      <c r="B354" s="13" t="s">
        <v>702</v>
      </c>
      <c r="C354" s="35" t="s">
        <v>114</v>
      </c>
      <c r="D354" s="36">
        <v>225</v>
      </c>
      <c r="E354" s="36">
        <v>18.329999999999998</v>
      </c>
      <c r="F354" s="20">
        <f t="shared" si="182"/>
        <v>4124.25</v>
      </c>
      <c r="G354" s="15">
        <v>0</v>
      </c>
      <c r="H354" s="14">
        <f t="shared" si="183"/>
        <v>0</v>
      </c>
      <c r="I354" s="15">
        <v>0</v>
      </c>
      <c r="J354" s="14">
        <f t="shared" si="184"/>
        <v>0</v>
      </c>
      <c r="K354" s="53">
        <v>0</v>
      </c>
      <c r="L354" s="14">
        <f t="shared" si="185"/>
        <v>0</v>
      </c>
      <c r="M354" s="53">
        <v>0</v>
      </c>
      <c r="N354" s="14">
        <f t="shared" si="186"/>
        <v>0</v>
      </c>
      <c r="O354" s="53">
        <v>0</v>
      </c>
      <c r="P354" s="14">
        <f t="shared" si="187"/>
        <v>0</v>
      </c>
      <c r="Q354" s="23">
        <v>225</v>
      </c>
      <c r="R354" s="14">
        <f t="shared" si="188"/>
        <v>4124.25</v>
      </c>
      <c r="S354" s="88">
        <f t="shared" si="189"/>
        <v>1</v>
      </c>
      <c r="T354" s="23">
        <f t="shared" si="190"/>
        <v>0</v>
      </c>
      <c r="U354" s="14">
        <f t="shared" si="191"/>
        <v>0</v>
      </c>
      <c r="V354" s="88">
        <f t="shared" si="141"/>
        <v>0</v>
      </c>
    </row>
    <row r="355" spans="1:22" ht="22.5" customHeight="1" x14ac:dyDescent="0.2">
      <c r="A355" s="34" t="s">
        <v>703</v>
      </c>
      <c r="B355" s="13" t="s">
        <v>268</v>
      </c>
      <c r="C355" s="35" t="s">
        <v>91</v>
      </c>
      <c r="D355" s="36">
        <v>15</v>
      </c>
      <c r="E355" s="36">
        <v>2.44</v>
      </c>
      <c r="F355" s="20">
        <f t="shared" si="182"/>
        <v>36.6</v>
      </c>
      <c r="G355" s="15">
        <v>0</v>
      </c>
      <c r="H355" s="14">
        <f t="shared" si="183"/>
        <v>0</v>
      </c>
      <c r="I355" s="15">
        <v>0</v>
      </c>
      <c r="J355" s="14">
        <f t="shared" si="184"/>
        <v>0</v>
      </c>
      <c r="K355" s="53">
        <v>0</v>
      </c>
      <c r="L355" s="14">
        <f t="shared" si="185"/>
        <v>0</v>
      </c>
      <c r="M355" s="53">
        <v>0</v>
      </c>
      <c r="N355" s="14">
        <f t="shared" si="186"/>
        <v>0</v>
      </c>
      <c r="O355" s="53">
        <v>0</v>
      </c>
      <c r="P355" s="14">
        <f t="shared" si="187"/>
        <v>0</v>
      </c>
      <c r="Q355" s="23">
        <v>15</v>
      </c>
      <c r="R355" s="14">
        <f t="shared" si="188"/>
        <v>36.6</v>
      </c>
      <c r="S355" s="88">
        <f t="shared" si="189"/>
        <v>1</v>
      </c>
      <c r="T355" s="23">
        <f t="shared" si="190"/>
        <v>0</v>
      </c>
      <c r="U355" s="14">
        <f t="shared" si="191"/>
        <v>0</v>
      </c>
      <c r="V355" s="88">
        <f t="shared" si="141"/>
        <v>0</v>
      </c>
    </row>
    <row r="356" spans="1:22" ht="22.5" customHeight="1" x14ac:dyDescent="0.2">
      <c r="A356" s="34" t="s">
        <v>704</v>
      </c>
      <c r="B356" s="13" t="s">
        <v>194</v>
      </c>
      <c r="C356" s="35" t="s">
        <v>91</v>
      </c>
      <c r="D356" s="36">
        <v>15</v>
      </c>
      <c r="E356" s="36">
        <v>3.28</v>
      </c>
      <c r="F356" s="20">
        <f t="shared" si="182"/>
        <v>49.199999999999996</v>
      </c>
      <c r="G356" s="15">
        <v>0</v>
      </c>
      <c r="H356" s="14">
        <f t="shared" si="183"/>
        <v>0</v>
      </c>
      <c r="I356" s="15">
        <v>0</v>
      </c>
      <c r="J356" s="14">
        <f t="shared" si="184"/>
        <v>0</v>
      </c>
      <c r="K356" s="53">
        <v>0</v>
      </c>
      <c r="L356" s="14">
        <f t="shared" si="185"/>
        <v>0</v>
      </c>
      <c r="M356" s="53">
        <v>0</v>
      </c>
      <c r="N356" s="14">
        <f t="shared" si="186"/>
        <v>0</v>
      </c>
      <c r="O356" s="53">
        <v>0</v>
      </c>
      <c r="P356" s="14">
        <f t="shared" si="187"/>
        <v>0</v>
      </c>
      <c r="Q356" s="23">
        <v>15</v>
      </c>
      <c r="R356" s="14">
        <f t="shared" si="188"/>
        <v>49.199999999999996</v>
      </c>
      <c r="S356" s="88">
        <f t="shared" si="189"/>
        <v>1</v>
      </c>
      <c r="T356" s="23">
        <f t="shared" si="190"/>
        <v>0</v>
      </c>
      <c r="U356" s="14">
        <f t="shared" si="191"/>
        <v>0</v>
      </c>
      <c r="V356" s="88">
        <f t="shared" si="141"/>
        <v>0</v>
      </c>
    </row>
    <row r="357" spans="1:22" ht="22.5" customHeight="1" x14ac:dyDescent="0.2">
      <c r="A357" s="34" t="s">
        <v>705</v>
      </c>
      <c r="B357" s="13" t="s">
        <v>706</v>
      </c>
      <c r="C357" s="35" t="s">
        <v>91</v>
      </c>
      <c r="D357" s="36">
        <v>420</v>
      </c>
      <c r="E357" s="36">
        <v>7.17</v>
      </c>
      <c r="F357" s="20">
        <f t="shared" si="182"/>
        <v>3011.4</v>
      </c>
      <c r="G357" s="15">
        <v>0</v>
      </c>
      <c r="H357" s="14">
        <f t="shared" si="183"/>
        <v>0</v>
      </c>
      <c r="I357" s="15">
        <v>0</v>
      </c>
      <c r="J357" s="14">
        <f t="shared" si="184"/>
        <v>0</v>
      </c>
      <c r="K357" s="53">
        <v>0</v>
      </c>
      <c r="L357" s="14">
        <f t="shared" si="185"/>
        <v>0</v>
      </c>
      <c r="M357" s="53">
        <v>0</v>
      </c>
      <c r="N357" s="14">
        <f t="shared" si="186"/>
        <v>0</v>
      </c>
      <c r="O357" s="53">
        <v>420</v>
      </c>
      <c r="P357" s="14">
        <f t="shared" si="187"/>
        <v>3011.4</v>
      </c>
      <c r="Q357" s="23"/>
      <c r="R357" s="14">
        <f t="shared" si="188"/>
        <v>0</v>
      </c>
      <c r="S357" s="88">
        <f t="shared" si="189"/>
        <v>1</v>
      </c>
      <c r="T357" s="23">
        <f t="shared" si="190"/>
        <v>0</v>
      </c>
      <c r="U357" s="14">
        <f t="shared" si="191"/>
        <v>0</v>
      </c>
      <c r="V357" s="88">
        <f t="shared" si="141"/>
        <v>0</v>
      </c>
    </row>
    <row r="358" spans="1:22" ht="11.25" customHeight="1" x14ac:dyDescent="0.2">
      <c r="A358" s="34" t="s">
        <v>707</v>
      </c>
      <c r="B358" s="13" t="s">
        <v>708</v>
      </c>
      <c r="C358" s="35" t="s">
        <v>114</v>
      </c>
      <c r="D358" s="36">
        <v>60</v>
      </c>
      <c r="E358" s="36">
        <v>18.489999999999998</v>
      </c>
      <c r="F358" s="20">
        <f t="shared" si="182"/>
        <v>1109.3999999999999</v>
      </c>
      <c r="G358" s="15">
        <v>0</v>
      </c>
      <c r="H358" s="14">
        <f t="shared" si="183"/>
        <v>0</v>
      </c>
      <c r="I358" s="15">
        <v>0</v>
      </c>
      <c r="J358" s="14">
        <f t="shared" si="184"/>
        <v>0</v>
      </c>
      <c r="K358" s="53">
        <v>0</v>
      </c>
      <c r="L358" s="14">
        <f t="shared" si="185"/>
        <v>0</v>
      </c>
      <c r="M358" s="53">
        <v>0</v>
      </c>
      <c r="N358" s="14">
        <f t="shared" si="186"/>
        <v>0</v>
      </c>
      <c r="O358" s="53">
        <v>0</v>
      </c>
      <c r="P358" s="14">
        <f t="shared" si="187"/>
        <v>0</v>
      </c>
      <c r="Q358" s="23">
        <v>60</v>
      </c>
      <c r="R358" s="14">
        <f t="shared" si="188"/>
        <v>1109.3999999999999</v>
      </c>
      <c r="S358" s="88">
        <f t="shared" si="189"/>
        <v>1</v>
      </c>
      <c r="T358" s="23">
        <f t="shared" si="190"/>
        <v>0</v>
      </c>
      <c r="U358" s="14">
        <f t="shared" si="191"/>
        <v>0</v>
      </c>
      <c r="V358" s="88">
        <f t="shared" si="141"/>
        <v>0</v>
      </c>
    </row>
    <row r="359" spans="1:22" ht="11.25" customHeight="1" x14ac:dyDescent="0.2">
      <c r="A359" s="34" t="s">
        <v>709</v>
      </c>
      <c r="B359" s="13" t="s">
        <v>578</v>
      </c>
      <c r="C359" s="35" t="s">
        <v>114</v>
      </c>
      <c r="D359" s="36">
        <v>5</v>
      </c>
      <c r="E359" s="36">
        <v>14.14</v>
      </c>
      <c r="F359" s="20">
        <f t="shared" si="182"/>
        <v>70.7</v>
      </c>
      <c r="G359" s="15">
        <v>0</v>
      </c>
      <c r="H359" s="14">
        <f t="shared" si="183"/>
        <v>0</v>
      </c>
      <c r="I359" s="15">
        <v>0</v>
      </c>
      <c r="J359" s="14">
        <f t="shared" si="184"/>
        <v>0</v>
      </c>
      <c r="K359" s="53">
        <v>0</v>
      </c>
      <c r="L359" s="14">
        <f t="shared" si="185"/>
        <v>0</v>
      </c>
      <c r="M359" s="53">
        <v>0</v>
      </c>
      <c r="N359" s="14">
        <f t="shared" si="186"/>
        <v>0</v>
      </c>
      <c r="O359" s="53">
        <v>0</v>
      </c>
      <c r="P359" s="14">
        <f t="shared" si="187"/>
        <v>0</v>
      </c>
      <c r="Q359" s="23">
        <v>5</v>
      </c>
      <c r="R359" s="14">
        <f t="shared" si="188"/>
        <v>70.7</v>
      </c>
      <c r="S359" s="88">
        <f t="shared" si="189"/>
        <v>1</v>
      </c>
      <c r="T359" s="23">
        <f t="shared" si="190"/>
        <v>0</v>
      </c>
      <c r="U359" s="14">
        <f t="shared" si="191"/>
        <v>0</v>
      </c>
      <c r="V359" s="88">
        <f t="shared" si="141"/>
        <v>0</v>
      </c>
    </row>
    <row r="360" spans="1:22" ht="11.25" customHeight="1" x14ac:dyDescent="0.2">
      <c r="A360" s="34" t="s">
        <v>710</v>
      </c>
      <c r="B360" s="13" t="s">
        <v>711</v>
      </c>
      <c r="C360" s="35" t="s">
        <v>75</v>
      </c>
      <c r="D360" s="36">
        <v>5</v>
      </c>
      <c r="E360" s="36">
        <v>315.13</v>
      </c>
      <c r="F360" s="20">
        <f t="shared" si="182"/>
        <v>1575.65</v>
      </c>
      <c r="G360" s="15">
        <v>0</v>
      </c>
      <c r="H360" s="14">
        <f t="shared" si="183"/>
        <v>0</v>
      </c>
      <c r="I360" s="15">
        <v>0</v>
      </c>
      <c r="J360" s="14">
        <f t="shared" si="184"/>
        <v>0</v>
      </c>
      <c r="K360" s="53">
        <v>0</v>
      </c>
      <c r="L360" s="14">
        <f t="shared" si="185"/>
        <v>0</v>
      </c>
      <c r="M360" s="53">
        <v>0</v>
      </c>
      <c r="N360" s="14">
        <f t="shared" si="186"/>
        <v>0</v>
      </c>
      <c r="O360" s="53">
        <v>0</v>
      </c>
      <c r="P360" s="14">
        <f t="shared" si="187"/>
        <v>0</v>
      </c>
      <c r="Q360" s="23">
        <v>5</v>
      </c>
      <c r="R360" s="14">
        <f t="shared" si="188"/>
        <v>1575.65</v>
      </c>
      <c r="S360" s="88">
        <f t="shared" si="189"/>
        <v>1</v>
      </c>
      <c r="T360" s="23">
        <f t="shared" si="190"/>
        <v>0</v>
      </c>
      <c r="U360" s="14">
        <f t="shared" si="191"/>
        <v>0</v>
      </c>
      <c r="V360" s="88">
        <f t="shared" si="141"/>
        <v>0</v>
      </c>
    </row>
    <row r="361" spans="1:22" ht="33.75" customHeight="1" x14ac:dyDescent="0.2">
      <c r="A361" s="34" t="s">
        <v>712</v>
      </c>
      <c r="B361" s="13" t="s">
        <v>713</v>
      </c>
      <c r="C361" s="35" t="s">
        <v>24</v>
      </c>
      <c r="D361" s="36">
        <v>1</v>
      </c>
      <c r="E361" s="36">
        <v>79</v>
      </c>
      <c r="F361" s="20">
        <f t="shared" si="182"/>
        <v>79</v>
      </c>
      <c r="G361" s="15">
        <v>0</v>
      </c>
      <c r="H361" s="14">
        <f t="shared" si="183"/>
        <v>0</v>
      </c>
      <c r="I361" s="15">
        <v>0</v>
      </c>
      <c r="J361" s="14">
        <f t="shared" si="184"/>
        <v>0</v>
      </c>
      <c r="K361" s="53">
        <v>0</v>
      </c>
      <c r="L361" s="14">
        <f t="shared" si="185"/>
        <v>0</v>
      </c>
      <c r="M361" s="53">
        <v>0</v>
      </c>
      <c r="N361" s="14">
        <f t="shared" si="186"/>
        <v>0</v>
      </c>
      <c r="O361" s="53">
        <v>0</v>
      </c>
      <c r="P361" s="14">
        <f t="shared" si="187"/>
        <v>0</v>
      </c>
      <c r="Q361" s="23"/>
      <c r="R361" s="14">
        <f t="shared" si="188"/>
        <v>0</v>
      </c>
      <c r="S361" s="88">
        <f t="shared" si="189"/>
        <v>0</v>
      </c>
      <c r="T361" s="23">
        <f t="shared" si="190"/>
        <v>1</v>
      </c>
      <c r="U361" s="14">
        <f t="shared" si="191"/>
        <v>79</v>
      </c>
      <c r="V361" s="88">
        <f t="shared" si="141"/>
        <v>1</v>
      </c>
    </row>
    <row r="362" spans="1:22" ht="33.75" customHeight="1" x14ac:dyDescent="0.2">
      <c r="A362" s="34" t="s">
        <v>714</v>
      </c>
      <c r="B362" s="13" t="s">
        <v>715</v>
      </c>
      <c r="C362" s="35" t="s">
        <v>24</v>
      </c>
      <c r="D362" s="36">
        <v>2</v>
      </c>
      <c r="E362" s="36">
        <v>413.43</v>
      </c>
      <c r="F362" s="20">
        <f t="shared" si="182"/>
        <v>826.86</v>
      </c>
      <c r="G362" s="15">
        <v>0</v>
      </c>
      <c r="H362" s="14">
        <f t="shared" si="183"/>
        <v>0</v>
      </c>
      <c r="I362" s="15">
        <v>0</v>
      </c>
      <c r="J362" s="14">
        <f t="shared" si="184"/>
        <v>0</v>
      </c>
      <c r="K362" s="53">
        <v>0</v>
      </c>
      <c r="L362" s="14">
        <f t="shared" si="185"/>
        <v>0</v>
      </c>
      <c r="M362" s="53">
        <v>0</v>
      </c>
      <c r="N362" s="14">
        <f t="shared" si="186"/>
        <v>0</v>
      </c>
      <c r="O362" s="53">
        <v>0</v>
      </c>
      <c r="P362" s="14">
        <f t="shared" si="187"/>
        <v>0</v>
      </c>
      <c r="Q362" s="23">
        <v>1</v>
      </c>
      <c r="R362" s="14">
        <f t="shared" si="188"/>
        <v>413.43</v>
      </c>
      <c r="S362" s="88">
        <f t="shared" si="189"/>
        <v>0.5</v>
      </c>
      <c r="T362" s="23">
        <f t="shared" si="190"/>
        <v>1</v>
      </c>
      <c r="U362" s="14">
        <f t="shared" si="191"/>
        <v>413.43</v>
      </c>
      <c r="V362" s="88">
        <f t="shared" si="141"/>
        <v>0.5</v>
      </c>
    </row>
    <row r="363" spans="1:22" ht="22.5" customHeight="1" x14ac:dyDescent="0.2">
      <c r="A363" s="34" t="s">
        <v>716</v>
      </c>
      <c r="B363" s="13" t="s">
        <v>717</v>
      </c>
      <c r="C363" s="35" t="s">
        <v>24</v>
      </c>
      <c r="D363" s="36">
        <v>2</v>
      </c>
      <c r="E363" s="36">
        <v>23.34</v>
      </c>
      <c r="F363" s="20">
        <f t="shared" si="182"/>
        <v>46.68</v>
      </c>
      <c r="G363" s="15">
        <v>0</v>
      </c>
      <c r="H363" s="14">
        <f t="shared" si="183"/>
        <v>0</v>
      </c>
      <c r="I363" s="15">
        <v>0</v>
      </c>
      <c r="J363" s="14">
        <f t="shared" si="184"/>
        <v>0</v>
      </c>
      <c r="K363" s="53">
        <v>0</v>
      </c>
      <c r="L363" s="14">
        <f t="shared" si="185"/>
        <v>0</v>
      </c>
      <c r="M363" s="53">
        <v>0</v>
      </c>
      <c r="N363" s="14">
        <f t="shared" si="186"/>
        <v>0</v>
      </c>
      <c r="O363" s="53">
        <v>0</v>
      </c>
      <c r="P363" s="14">
        <f t="shared" si="187"/>
        <v>0</v>
      </c>
      <c r="Q363" s="23"/>
      <c r="R363" s="14">
        <f t="shared" si="188"/>
        <v>0</v>
      </c>
      <c r="S363" s="88">
        <f t="shared" si="189"/>
        <v>0</v>
      </c>
      <c r="T363" s="23">
        <f t="shared" si="190"/>
        <v>2</v>
      </c>
      <c r="U363" s="14">
        <f t="shared" si="191"/>
        <v>46.68</v>
      </c>
      <c r="V363" s="88">
        <f t="shared" si="141"/>
        <v>1</v>
      </c>
    </row>
    <row r="364" spans="1:22" ht="22.5" customHeight="1" x14ac:dyDescent="0.2">
      <c r="A364" s="34" t="s">
        <v>718</v>
      </c>
      <c r="B364" s="13" t="s">
        <v>719</v>
      </c>
      <c r="C364" s="35" t="s">
        <v>24</v>
      </c>
      <c r="D364" s="36">
        <v>10</v>
      </c>
      <c r="E364" s="36">
        <v>25.51</v>
      </c>
      <c r="F364" s="20">
        <f t="shared" si="182"/>
        <v>255.10000000000002</v>
      </c>
      <c r="G364" s="15">
        <v>0</v>
      </c>
      <c r="H364" s="14">
        <f t="shared" si="183"/>
        <v>0</v>
      </c>
      <c r="I364" s="15">
        <v>0</v>
      </c>
      <c r="J364" s="14">
        <f t="shared" si="184"/>
        <v>0</v>
      </c>
      <c r="K364" s="53">
        <v>0</v>
      </c>
      <c r="L364" s="14">
        <f t="shared" si="185"/>
        <v>0</v>
      </c>
      <c r="M364" s="53">
        <v>0</v>
      </c>
      <c r="N364" s="14">
        <f t="shared" si="186"/>
        <v>0</v>
      </c>
      <c r="O364" s="53">
        <v>0</v>
      </c>
      <c r="P364" s="14">
        <f t="shared" si="187"/>
        <v>0</v>
      </c>
      <c r="Q364" s="23"/>
      <c r="R364" s="14">
        <f t="shared" si="188"/>
        <v>0</v>
      </c>
      <c r="S364" s="88">
        <f t="shared" si="189"/>
        <v>0</v>
      </c>
      <c r="T364" s="23">
        <f t="shared" si="190"/>
        <v>10</v>
      </c>
      <c r="U364" s="14">
        <f t="shared" si="191"/>
        <v>255.10000000000002</v>
      </c>
      <c r="V364" s="88">
        <f t="shared" si="141"/>
        <v>1</v>
      </c>
    </row>
    <row r="365" spans="1:22" ht="22.5" customHeight="1" x14ac:dyDescent="0.2">
      <c r="A365" s="34" t="s">
        <v>720</v>
      </c>
      <c r="B365" s="13" t="s">
        <v>721</v>
      </c>
      <c r="C365" s="35" t="s">
        <v>75</v>
      </c>
      <c r="D365" s="36">
        <v>2</v>
      </c>
      <c r="E365" s="36">
        <v>123.85</v>
      </c>
      <c r="F365" s="20">
        <f t="shared" si="182"/>
        <v>247.7</v>
      </c>
      <c r="G365" s="15">
        <v>0</v>
      </c>
      <c r="H365" s="14">
        <f t="shared" si="183"/>
        <v>0</v>
      </c>
      <c r="I365" s="15">
        <v>0</v>
      </c>
      <c r="J365" s="14">
        <f t="shared" si="184"/>
        <v>0</v>
      </c>
      <c r="K365" s="53">
        <v>0</v>
      </c>
      <c r="L365" s="14">
        <f t="shared" si="185"/>
        <v>0</v>
      </c>
      <c r="M365" s="53">
        <v>0</v>
      </c>
      <c r="N365" s="14">
        <f t="shared" si="186"/>
        <v>0</v>
      </c>
      <c r="O365" s="53">
        <v>0</v>
      </c>
      <c r="P365" s="14">
        <f t="shared" si="187"/>
        <v>0</v>
      </c>
      <c r="Q365" s="23">
        <v>2</v>
      </c>
      <c r="R365" s="14">
        <f t="shared" si="188"/>
        <v>247.7</v>
      </c>
      <c r="S365" s="88">
        <f t="shared" si="189"/>
        <v>1</v>
      </c>
      <c r="T365" s="23">
        <f t="shared" si="190"/>
        <v>0</v>
      </c>
      <c r="U365" s="14">
        <f t="shared" si="191"/>
        <v>0</v>
      </c>
      <c r="V365" s="88">
        <f t="shared" si="141"/>
        <v>0</v>
      </c>
    </row>
    <row r="366" spans="1:22" ht="22.5" customHeight="1" x14ac:dyDescent="0.2">
      <c r="A366" s="34" t="s">
        <v>722</v>
      </c>
      <c r="B366" s="13" t="s">
        <v>723</v>
      </c>
      <c r="C366" s="35" t="s">
        <v>75</v>
      </c>
      <c r="D366" s="36">
        <v>2</v>
      </c>
      <c r="E366" s="36">
        <v>107.13</v>
      </c>
      <c r="F366" s="20">
        <f t="shared" si="182"/>
        <v>214.26</v>
      </c>
      <c r="G366" s="15">
        <v>0</v>
      </c>
      <c r="H366" s="14">
        <f t="shared" si="183"/>
        <v>0</v>
      </c>
      <c r="I366" s="15">
        <v>0</v>
      </c>
      <c r="J366" s="14">
        <f t="shared" si="184"/>
        <v>0</v>
      </c>
      <c r="K366" s="53">
        <v>0</v>
      </c>
      <c r="L366" s="14">
        <f t="shared" si="185"/>
        <v>0</v>
      </c>
      <c r="M366" s="53">
        <v>0</v>
      </c>
      <c r="N366" s="14">
        <f t="shared" si="186"/>
        <v>0</v>
      </c>
      <c r="O366" s="53">
        <v>0</v>
      </c>
      <c r="P366" s="14">
        <f t="shared" si="187"/>
        <v>0</v>
      </c>
      <c r="Q366" s="23">
        <v>2</v>
      </c>
      <c r="R366" s="14">
        <f t="shared" si="188"/>
        <v>214.26</v>
      </c>
      <c r="S366" s="88">
        <f t="shared" si="189"/>
        <v>1</v>
      </c>
      <c r="T366" s="23">
        <f t="shared" si="190"/>
        <v>0</v>
      </c>
      <c r="U366" s="14">
        <f t="shared" si="191"/>
        <v>0</v>
      </c>
      <c r="V366" s="88">
        <f t="shared" si="141"/>
        <v>0</v>
      </c>
    </row>
    <row r="367" spans="1:22" ht="22.5" customHeight="1" x14ac:dyDescent="0.2">
      <c r="A367" s="37" t="s">
        <v>724</v>
      </c>
      <c r="B367" s="12" t="s">
        <v>725</v>
      </c>
      <c r="C367" s="38"/>
      <c r="D367" s="39"/>
      <c r="E367" s="39"/>
      <c r="F367" s="89">
        <f>F368+F372+F380+F390+F421+F432+F442+F447+F458+F466+F482+F491+F502+F507+F526+F533+F545+0.01</f>
        <v>1061635.9955999998</v>
      </c>
      <c r="G367" s="40"/>
      <c r="H367" s="17">
        <f>H368+H372+H380+H390+H421+H432+H442+H447+H458+H466+H482+H491+H502+H507+H526+H533+H545+0</f>
        <v>0</v>
      </c>
      <c r="I367" s="54"/>
      <c r="J367" s="17">
        <f>J368+J372+J380+J390+J421+J432+J442+J447+J458+J466+J482+J491+J502+J507+J526+J533+J545+0</f>
        <v>29244.018599999999</v>
      </c>
      <c r="K367" s="54"/>
      <c r="L367" s="17">
        <f>L368+L372+L380+L390+L421+L432+L442+L447+L458+L466+L482+L491+L502+L507+L526+L533+L545+0</f>
        <v>61798.379799999995</v>
      </c>
      <c r="M367" s="54"/>
      <c r="N367" s="17">
        <f>N368+N372+N380+N390+N421+N432+N442+N447+N458+N466+N482+N491+N502+N507+N526+N533+N545+0</f>
        <v>3383.7200000000003</v>
      </c>
      <c r="O367" s="54"/>
      <c r="P367" s="17">
        <f>P368+P372+P380+P390+P421+P432+P442+P447+P458+P466+P482+P491+P502+P507+P526+P533+P545+0</f>
        <v>256076.5926</v>
      </c>
      <c r="Q367" s="40"/>
      <c r="R367" s="17">
        <f>R368+R372+R380+R390+R418+R421+R432+R442+R447+R458+R466+R482+R491+R502+R507+R526+R533+R545+0</f>
        <v>50723.79</v>
      </c>
      <c r="S367" s="90">
        <f>(H367+J367+L367+N367+P367+R367)/F367</f>
        <v>0.37793226931161156</v>
      </c>
      <c r="T367" s="98"/>
      <c r="U367" s="17">
        <f>U368+U372+U380+U390+U421+U432+U442+U447+U458+U466+U482+U491+U502+U507+U526+U533+U545+0.01</f>
        <v>663401.38350000011</v>
      </c>
      <c r="V367" s="91">
        <f t="shared" si="141"/>
        <v>0.62488591781881764</v>
      </c>
    </row>
    <row r="368" spans="1:22" ht="11.25" customHeight="1" x14ac:dyDescent="0.2">
      <c r="A368" s="41" t="s">
        <v>726</v>
      </c>
      <c r="B368" s="18" t="s">
        <v>727</v>
      </c>
      <c r="C368" s="42"/>
      <c r="D368" s="43"/>
      <c r="E368" s="43"/>
      <c r="F368" s="92">
        <f>SUM(F369:F371)-0.01</f>
        <v>1611.6949999999999</v>
      </c>
      <c r="G368" s="44"/>
      <c r="H368" s="19">
        <f>SUM(H369:H371)-0</f>
        <v>0</v>
      </c>
      <c r="I368" s="51"/>
      <c r="J368" s="19">
        <f>SUM(J369:J371)-0</f>
        <v>490.90499999999997</v>
      </c>
      <c r="K368" s="51"/>
      <c r="L368" s="19">
        <f>SUM(L369:L371)-0</f>
        <v>0</v>
      </c>
      <c r="M368" s="51"/>
      <c r="N368" s="19">
        <f>SUM(N369:N371)-0</f>
        <v>1120.8</v>
      </c>
      <c r="O368" s="51"/>
      <c r="P368" s="19">
        <f>SUM(P369:P371)-0</f>
        <v>0</v>
      </c>
      <c r="Q368" s="51"/>
      <c r="R368" s="51">
        <f>SUM(R369:R371)-0</f>
        <v>0</v>
      </c>
      <c r="S368" s="93">
        <f>(H368+J368+L368+N368+P368+R368)/F368</f>
        <v>1.0000062046479017</v>
      </c>
      <c r="T368" s="96"/>
      <c r="U368" s="19">
        <f>SUM(U369:U371)-0.01</f>
        <v>-0.01</v>
      </c>
      <c r="V368" s="94">
        <f t="shared" si="141"/>
        <v>-6.2046479017431959E-6</v>
      </c>
    </row>
    <row r="369" spans="1:22" ht="22.5" customHeight="1" x14ac:dyDescent="0.2">
      <c r="A369" s="34" t="s">
        <v>728</v>
      </c>
      <c r="B369" s="13" t="s">
        <v>729</v>
      </c>
      <c r="C369" s="35" t="s">
        <v>27</v>
      </c>
      <c r="D369" s="36">
        <v>31.11</v>
      </c>
      <c r="E369" s="36">
        <v>3.5</v>
      </c>
      <c r="F369" s="20">
        <f>D369*E369</f>
        <v>108.88499999999999</v>
      </c>
      <c r="G369" s="15">
        <v>0</v>
      </c>
      <c r="H369" s="14">
        <f>G369*E369</f>
        <v>0</v>
      </c>
      <c r="I369" s="15">
        <v>31.11</v>
      </c>
      <c r="J369" s="14">
        <f>I369*E369</f>
        <v>108.88499999999999</v>
      </c>
      <c r="K369" s="53">
        <v>0</v>
      </c>
      <c r="L369" s="14">
        <f>K369*$E369</f>
        <v>0</v>
      </c>
      <c r="M369" s="53">
        <v>0</v>
      </c>
      <c r="N369" s="14">
        <f>M369*$E369</f>
        <v>0</v>
      </c>
      <c r="O369" s="53">
        <v>0</v>
      </c>
      <c r="P369" s="14">
        <f>O369*$E369</f>
        <v>0</v>
      </c>
      <c r="Q369" s="23"/>
      <c r="R369" s="14">
        <f>Q369*$E369</f>
        <v>0</v>
      </c>
      <c r="S369" s="88">
        <f>(J369+H369+L369+N369+P369+R369)/F369</f>
        <v>1</v>
      </c>
      <c r="T369" s="23">
        <f>D369-G369-I369-K369-M369-O369-Q369</f>
        <v>0</v>
      </c>
      <c r="U369" s="14">
        <f>T369*E369</f>
        <v>0</v>
      </c>
      <c r="V369" s="88">
        <f t="shared" si="141"/>
        <v>0</v>
      </c>
    </row>
    <row r="370" spans="1:22" ht="22.5" customHeight="1" x14ac:dyDescent="0.2">
      <c r="A370" s="34" t="s">
        <v>730</v>
      </c>
      <c r="B370" s="13" t="s">
        <v>70</v>
      </c>
      <c r="C370" s="35" t="s">
        <v>33</v>
      </c>
      <c r="D370" s="36">
        <v>22</v>
      </c>
      <c r="E370" s="36">
        <v>50.91</v>
      </c>
      <c r="F370" s="20">
        <f>D370*E370</f>
        <v>1120.02</v>
      </c>
      <c r="G370" s="15">
        <v>0</v>
      </c>
      <c r="H370" s="14">
        <f>G370*E370</f>
        <v>0</v>
      </c>
      <c r="I370" s="15">
        <v>6</v>
      </c>
      <c r="J370" s="14">
        <f>I370*E370</f>
        <v>305.45999999999998</v>
      </c>
      <c r="K370" s="53">
        <v>0</v>
      </c>
      <c r="L370" s="14">
        <f>K370*$E370</f>
        <v>0</v>
      </c>
      <c r="M370" s="53">
        <v>16</v>
      </c>
      <c r="N370" s="14">
        <f>M370*$E370</f>
        <v>814.56</v>
      </c>
      <c r="O370" s="53">
        <v>0</v>
      </c>
      <c r="P370" s="14">
        <f>O370*$E370</f>
        <v>0</v>
      </c>
      <c r="Q370" s="23"/>
      <c r="R370" s="14">
        <f>Q370*$E370</f>
        <v>0</v>
      </c>
      <c r="S370" s="88">
        <f>(J370+H370+L370+N370+P370+R370)/F370</f>
        <v>1</v>
      </c>
      <c r="T370" s="23">
        <f>D370-G370-I370-K370-M370-O370-Q370</f>
        <v>0</v>
      </c>
      <c r="U370" s="14">
        <f>T370*E370</f>
        <v>0</v>
      </c>
      <c r="V370" s="88">
        <f t="shared" si="141"/>
        <v>0</v>
      </c>
    </row>
    <row r="371" spans="1:22" ht="11.25" customHeight="1" x14ac:dyDescent="0.2">
      <c r="A371" s="34" t="s">
        <v>731</v>
      </c>
      <c r="B371" s="13" t="s">
        <v>72</v>
      </c>
      <c r="C371" s="35" t="s">
        <v>33</v>
      </c>
      <c r="D371" s="36">
        <v>30</v>
      </c>
      <c r="E371" s="36">
        <v>12.76</v>
      </c>
      <c r="F371" s="20">
        <f>D371*E371</f>
        <v>382.8</v>
      </c>
      <c r="G371" s="15">
        <v>0</v>
      </c>
      <c r="H371" s="14">
        <f>G371*E371</f>
        <v>0</v>
      </c>
      <c r="I371" s="15">
        <v>6</v>
      </c>
      <c r="J371" s="14">
        <f>I371*E371</f>
        <v>76.56</v>
      </c>
      <c r="K371" s="53">
        <v>0</v>
      </c>
      <c r="L371" s="14">
        <f>K371*$E371</f>
        <v>0</v>
      </c>
      <c r="M371" s="53">
        <v>24</v>
      </c>
      <c r="N371" s="14">
        <f>M371*$E371</f>
        <v>306.24</v>
      </c>
      <c r="O371" s="53">
        <v>0</v>
      </c>
      <c r="P371" s="14">
        <f>O371*$E371</f>
        <v>0</v>
      </c>
      <c r="Q371" s="23"/>
      <c r="R371" s="14">
        <f>Q371*$E371</f>
        <v>0</v>
      </c>
      <c r="S371" s="88">
        <f>(J371+H371+L371+N371+P371+R371)/F371</f>
        <v>1</v>
      </c>
      <c r="T371" s="23">
        <f>D371-G371-I371-K371-M371-O371-Q371</f>
        <v>0</v>
      </c>
      <c r="U371" s="14">
        <f>T371*E371</f>
        <v>0</v>
      </c>
      <c r="V371" s="88">
        <f t="shared" si="141"/>
        <v>0</v>
      </c>
    </row>
    <row r="372" spans="1:22" ht="11.25" customHeight="1" x14ac:dyDescent="0.2">
      <c r="A372" s="41" t="s">
        <v>732</v>
      </c>
      <c r="B372" s="18" t="s">
        <v>733</v>
      </c>
      <c r="C372" s="42"/>
      <c r="D372" s="43"/>
      <c r="E372" s="43"/>
      <c r="F372" s="92">
        <f>SUM(F373:F379)</f>
        <v>28691.42</v>
      </c>
      <c r="G372" s="44"/>
      <c r="H372" s="19">
        <f>SUM(H373:H379)</f>
        <v>0</v>
      </c>
      <c r="I372" s="51"/>
      <c r="J372" s="19">
        <f>SUM(J373:J379)</f>
        <v>2081.92</v>
      </c>
      <c r="K372" s="51"/>
      <c r="L372" s="19">
        <f>SUM(L373:L379)</f>
        <v>0</v>
      </c>
      <c r="M372" s="51"/>
      <c r="N372" s="19">
        <f>SUM(N373:N379)</f>
        <v>2262.92</v>
      </c>
      <c r="O372" s="51"/>
      <c r="P372" s="19">
        <f>SUM(P373:P379)</f>
        <v>242</v>
      </c>
      <c r="Q372" s="44"/>
      <c r="R372" s="51">
        <f>SUM(R373:R379)</f>
        <v>300.79999999999995</v>
      </c>
      <c r="S372" s="93">
        <f>(H372+J372+L372+N372+P372+R372)/F372</f>
        <v>0.17035197281974893</v>
      </c>
      <c r="T372" s="96"/>
      <c r="U372" s="19">
        <f>SUM(U373:U379)</f>
        <v>23803.78</v>
      </c>
      <c r="V372" s="94">
        <f t="shared" si="141"/>
        <v>0.8296480271802511</v>
      </c>
    </row>
    <row r="373" spans="1:22" ht="33.75" customHeight="1" x14ac:dyDescent="0.2">
      <c r="A373" s="34" t="s">
        <v>734</v>
      </c>
      <c r="B373" s="13" t="s">
        <v>735</v>
      </c>
      <c r="C373" s="35" t="s">
        <v>82</v>
      </c>
      <c r="D373" s="36">
        <v>1280</v>
      </c>
      <c r="E373" s="36">
        <v>0.44</v>
      </c>
      <c r="F373" s="20">
        <f t="shared" ref="F373:F379" si="192">D373*E373</f>
        <v>563.20000000000005</v>
      </c>
      <c r="G373" s="15">
        <v>0</v>
      </c>
      <c r="H373" s="14">
        <f t="shared" ref="H373:H379" si="193">G373*E373</f>
        <v>0</v>
      </c>
      <c r="I373" s="15">
        <v>0</v>
      </c>
      <c r="J373" s="14">
        <f t="shared" ref="J373:J379" si="194">I373*E373</f>
        <v>0</v>
      </c>
      <c r="K373" s="53">
        <v>0</v>
      </c>
      <c r="L373" s="14">
        <f t="shared" ref="L373:L379" si="195">K373*$E373</f>
        <v>0</v>
      </c>
      <c r="M373" s="53">
        <v>0</v>
      </c>
      <c r="N373" s="14">
        <f t="shared" ref="N373:N379" si="196">M373*$E373</f>
        <v>0</v>
      </c>
      <c r="O373" s="53">
        <v>550</v>
      </c>
      <c r="P373" s="14">
        <f t="shared" ref="P373:P379" si="197">O373*$E373</f>
        <v>242</v>
      </c>
      <c r="Q373" s="23">
        <v>160</v>
      </c>
      <c r="R373" s="14">
        <f t="shared" ref="R373:R379" si="198">Q373*$E373</f>
        <v>70.400000000000006</v>
      </c>
      <c r="S373" s="88">
        <f t="shared" ref="S373:S379" si="199">(J373+H373+L373+N373+P373+R373)/F373</f>
        <v>0.55468749999999989</v>
      </c>
      <c r="T373" s="23">
        <f t="shared" ref="T373:T379" si="200">D373-G373-I373-K373-M373-O373-Q373</f>
        <v>570</v>
      </c>
      <c r="U373" s="14">
        <f t="shared" ref="U373:U379" si="201">T373*E373</f>
        <v>250.8</v>
      </c>
      <c r="V373" s="88">
        <f t="shared" si="141"/>
        <v>0.4453125</v>
      </c>
    </row>
    <row r="374" spans="1:22" ht="33.75" customHeight="1" x14ac:dyDescent="0.2">
      <c r="A374" s="34" t="s">
        <v>736</v>
      </c>
      <c r="B374" s="13" t="s">
        <v>737</v>
      </c>
      <c r="C374" s="35" t="s">
        <v>85</v>
      </c>
      <c r="D374" s="36">
        <v>160</v>
      </c>
      <c r="E374" s="36">
        <v>1.44</v>
      </c>
      <c r="F374" s="20">
        <f t="shared" si="192"/>
        <v>230.39999999999998</v>
      </c>
      <c r="G374" s="15">
        <v>0</v>
      </c>
      <c r="H374" s="14">
        <f t="shared" si="193"/>
        <v>0</v>
      </c>
      <c r="I374" s="15">
        <v>0</v>
      </c>
      <c r="J374" s="14">
        <f t="shared" si="194"/>
        <v>0</v>
      </c>
      <c r="K374" s="53">
        <v>0</v>
      </c>
      <c r="L374" s="14">
        <f t="shared" si="195"/>
        <v>0</v>
      </c>
      <c r="M374" s="53">
        <v>0</v>
      </c>
      <c r="N374" s="14">
        <f t="shared" si="196"/>
        <v>0</v>
      </c>
      <c r="O374" s="53">
        <v>0</v>
      </c>
      <c r="P374" s="14">
        <f t="shared" si="197"/>
        <v>0</v>
      </c>
      <c r="Q374" s="23">
        <v>160</v>
      </c>
      <c r="R374" s="14">
        <f t="shared" si="198"/>
        <v>230.39999999999998</v>
      </c>
      <c r="S374" s="88">
        <f t="shared" si="199"/>
        <v>1</v>
      </c>
      <c r="T374" s="23">
        <f t="shared" si="200"/>
        <v>0</v>
      </c>
      <c r="U374" s="14">
        <f t="shared" si="201"/>
        <v>0</v>
      </c>
      <c r="V374" s="88">
        <f t="shared" si="141"/>
        <v>0</v>
      </c>
    </row>
    <row r="375" spans="1:22" ht="22.5" customHeight="1" x14ac:dyDescent="0.2">
      <c r="A375" s="34" t="s">
        <v>738</v>
      </c>
      <c r="B375" s="13" t="s">
        <v>90</v>
      </c>
      <c r="C375" s="35" t="s">
        <v>91</v>
      </c>
      <c r="D375" s="36">
        <v>32</v>
      </c>
      <c r="E375" s="36">
        <v>20.29</v>
      </c>
      <c r="F375" s="20">
        <f t="shared" si="192"/>
        <v>649.28</v>
      </c>
      <c r="G375" s="15">
        <v>0</v>
      </c>
      <c r="H375" s="14">
        <f t="shared" si="193"/>
        <v>0</v>
      </c>
      <c r="I375" s="15">
        <v>32</v>
      </c>
      <c r="J375" s="14">
        <f t="shared" si="194"/>
        <v>649.28</v>
      </c>
      <c r="K375" s="53">
        <v>0</v>
      </c>
      <c r="L375" s="14">
        <f t="shared" si="195"/>
        <v>0</v>
      </c>
      <c r="M375" s="53">
        <v>0</v>
      </c>
      <c r="N375" s="14">
        <f t="shared" si="196"/>
        <v>0</v>
      </c>
      <c r="O375" s="53">
        <v>0</v>
      </c>
      <c r="P375" s="14">
        <f t="shared" si="197"/>
        <v>0</v>
      </c>
      <c r="Q375" s="23"/>
      <c r="R375" s="14">
        <f t="shared" si="198"/>
        <v>0</v>
      </c>
      <c r="S375" s="88">
        <f t="shared" si="199"/>
        <v>1</v>
      </c>
      <c r="T375" s="23">
        <f t="shared" si="200"/>
        <v>0</v>
      </c>
      <c r="U375" s="14">
        <f t="shared" si="201"/>
        <v>0</v>
      </c>
      <c r="V375" s="88">
        <f t="shared" si="141"/>
        <v>0</v>
      </c>
    </row>
    <row r="376" spans="1:22" ht="45" customHeight="1" x14ac:dyDescent="0.2">
      <c r="A376" s="34" t="s">
        <v>739</v>
      </c>
      <c r="B376" s="13" t="s">
        <v>87</v>
      </c>
      <c r="C376" s="35" t="s">
        <v>88</v>
      </c>
      <c r="D376" s="36">
        <v>227</v>
      </c>
      <c r="E376" s="36">
        <v>16.28</v>
      </c>
      <c r="F376" s="20">
        <f t="shared" si="192"/>
        <v>3695.5600000000004</v>
      </c>
      <c r="G376" s="15">
        <v>0</v>
      </c>
      <c r="H376" s="14">
        <f t="shared" si="193"/>
        <v>0</v>
      </c>
      <c r="I376" s="15">
        <v>88</v>
      </c>
      <c r="J376" s="14">
        <f t="shared" si="194"/>
        <v>1432.64</v>
      </c>
      <c r="K376" s="53">
        <v>0</v>
      </c>
      <c r="L376" s="14">
        <f t="shared" si="195"/>
        <v>0</v>
      </c>
      <c r="M376" s="53">
        <v>139</v>
      </c>
      <c r="N376" s="14">
        <f t="shared" si="196"/>
        <v>2262.92</v>
      </c>
      <c r="O376" s="53">
        <v>0</v>
      </c>
      <c r="P376" s="14">
        <f t="shared" si="197"/>
        <v>0</v>
      </c>
      <c r="Q376" s="23"/>
      <c r="R376" s="14">
        <f t="shared" si="198"/>
        <v>0</v>
      </c>
      <c r="S376" s="88">
        <f t="shared" si="199"/>
        <v>1</v>
      </c>
      <c r="T376" s="23">
        <f t="shared" si="200"/>
        <v>0</v>
      </c>
      <c r="U376" s="14">
        <f t="shared" si="201"/>
        <v>0</v>
      </c>
      <c r="V376" s="88">
        <f t="shared" si="141"/>
        <v>0</v>
      </c>
    </row>
    <row r="377" spans="1:22" ht="33.75" customHeight="1" x14ac:dyDescent="0.2">
      <c r="A377" s="34" t="s">
        <v>740</v>
      </c>
      <c r="B377" s="13" t="s">
        <v>741</v>
      </c>
      <c r="C377" s="35" t="s">
        <v>27</v>
      </c>
      <c r="D377" s="36">
        <v>1120</v>
      </c>
      <c r="E377" s="36">
        <v>8.36</v>
      </c>
      <c r="F377" s="20">
        <f t="shared" si="192"/>
        <v>9363.1999999999989</v>
      </c>
      <c r="G377" s="15">
        <v>0</v>
      </c>
      <c r="H377" s="14">
        <f t="shared" si="193"/>
        <v>0</v>
      </c>
      <c r="I377" s="15">
        <v>0</v>
      </c>
      <c r="J377" s="14">
        <f t="shared" si="194"/>
        <v>0</v>
      </c>
      <c r="K377" s="53">
        <v>0</v>
      </c>
      <c r="L377" s="14">
        <f t="shared" si="195"/>
        <v>0</v>
      </c>
      <c r="M377" s="53">
        <v>0</v>
      </c>
      <c r="N377" s="14">
        <f t="shared" si="196"/>
        <v>0</v>
      </c>
      <c r="O377" s="53">
        <v>0</v>
      </c>
      <c r="P377" s="14">
        <f t="shared" si="197"/>
        <v>0</v>
      </c>
      <c r="Q377" s="23"/>
      <c r="R377" s="14">
        <f t="shared" si="198"/>
        <v>0</v>
      </c>
      <c r="S377" s="88">
        <f t="shared" si="199"/>
        <v>0</v>
      </c>
      <c r="T377" s="23">
        <f t="shared" si="200"/>
        <v>1120</v>
      </c>
      <c r="U377" s="14">
        <f t="shared" si="201"/>
        <v>9363.1999999999989</v>
      </c>
      <c r="V377" s="88">
        <f t="shared" si="141"/>
        <v>1</v>
      </c>
    </row>
    <row r="378" spans="1:22" ht="11.25" customHeight="1" x14ac:dyDescent="0.2">
      <c r="A378" s="34" t="s">
        <v>742</v>
      </c>
      <c r="B378" s="13" t="s">
        <v>624</v>
      </c>
      <c r="C378" s="35" t="s">
        <v>42</v>
      </c>
      <c r="D378" s="36">
        <v>2</v>
      </c>
      <c r="E378" s="36">
        <v>582.09</v>
      </c>
      <c r="F378" s="20">
        <f t="shared" si="192"/>
        <v>1164.18</v>
      </c>
      <c r="G378" s="15">
        <v>0</v>
      </c>
      <c r="H378" s="14">
        <f t="shared" si="193"/>
        <v>0</v>
      </c>
      <c r="I378" s="15">
        <v>0</v>
      </c>
      <c r="J378" s="14">
        <f t="shared" si="194"/>
        <v>0</v>
      </c>
      <c r="K378" s="53">
        <v>0</v>
      </c>
      <c r="L378" s="14">
        <f t="shared" si="195"/>
        <v>0</v>
      </c>
      <c r="M378" s="53">
        <v>0</v>
      </c>
      <c r="N378" s="14">
        <f t="shared" si="196"/>
        <v>0</v>
      </c>
      <c r="O378" s="53">
        <v>0</v>
      </c>
      <c r="P378" s="14">
        <f t="shared" si="197"/>
        <v>0</v>
      </c>
      <c r="Q378" s="23"/>
      <c r="R378" s="14">
        <f t="shared" si="198"/>
        <v>0</v>
      </c>
      <c r="S378" s="88">
        <f t="shared" si="199"/>
        <v>0</v>
      </c>
      <c r="T378" s="23">
        <f t="shared" si="200"/>
        <v>2</v>
      </c>
      <c r="U378" s="14">
        <f t="shared" si="201"/>
        <v>1164.18</v>
      </c>
      <c r="V378" s="88">
        <f t="shared" si="141"/>
        <v>1</v>
      </c>
    </row>
    <row r="379" spans="1:22" ht="45" customHeight="1" x14ac:dyDescent="0.2">
      <c r="A379" s="34" t="s">
        <v>743</v>
      </c>
      <c r="B379" s="13" t="s">
        <v>744</v>
      </c>
      <c r="C379" s="35" t="s">
        <v>745</v>
      </c>
      <c r="D379" s="36">
        <v>1120</v>
      </c>
      <c r="E379" s="36">
        <v>11.63</v>
      </c>
      <c r="F379" s="20">
        <f t="shared" si="192"/>
        <v>13025.6</v>
      </c>
      <c r="G379" s="15">
        <v>0</v>
      </c>
      <c r="H379" s="14">
        <f t="shared" si="193"/>
        <v>0</v>
      </c>
      <c r="I379" s="15">
        <v>0</v>
      </c>
      <c r="J379" s="14">
        <f t="shared" si="194"/>
        <v>0</v>
      </c>
      <c r="K379" s="53">
        <v>0</v>
      </c>
      <c r="L379" s="14">
        <f t="shared" si="195"/>
        <v>0</v>
      </c>
      <c r="M379" s="53">
        <v>0</v>
      </c>
      <c r="N379" s="14">
        <f t="shared" si="196"/>
        <v>0</v>
      </c>
      <c r="O379" s="53">
        <v>0</v>
      </c>
      <c r="P379" s="14">
        <f t="shared" si="197"/>
        <v>0</v>
      </c>
      <c r="Q379" s="23"/>
      <c r="R379" s="14">
        <f t="shared" si="198"/>
        <v>0</v>
      </c>
      <c r="S379" s="88">
        <f t="shared" si="199"/>
        <v>0</v>
      </c>
      <c r="T379" s="23">
        <f t="shared" si="200"/>
        <v>1120</v>
      </c>
      <c r="U379" s="14">
        <f t="shared" si="201"/>
        <v>13025.6</v>
      </c>
      <c r="V379" s="88">
        <f t="shared" si="141"/>
        <v>1</v>
      </c>
    </row>
    <row r="380" spans="1:22" ht="11.25" customHeight="1" x14ac:dyDescent="0.2">
      <c r="A380" s="41" t="s">
        <v>746</v>
      </c>
      <c r="B380" s="18" t="s">
        <v>747</v>
      </c>
      <c r="C380" s="42"/>
      <c r="D380" s="43"/>
      <c r="E380" s="43"/>
      <c r="F380" s="92">
        <f>SUM(F381:F389)-0.03</f>
        <v>111593.7288</v>
      </c>
      <c r="G380" s="44"/>
      <c r="H380" s="19">
        <f>SUM(H381:H389)-0</f>
        <v>0</v>
      </c>
      <c r="I380" s="51"/>
      <c r="J380" s="19">
        <f>SUM(J381:J389)-0</f>
        <v>8024.4929999999995</v>
      </c>
      <c r="K380" s="51"/>
      <c r="L380" s="19">
        <f>SUM(L381:L389)-0</f>
        <v>36830.43</v>
      </c>
      <c r="M380" s="51"/>
      <c r="N380" s="19">
        <f>SUM(N381:N389)-0</f>
        <v>0</v>
      </c>
      <c r="O380" s="51"/>
      <c r="P380" s="19">
        <f>SUM(P381:P389)-0</f>
        <v>52873.514000000003</v>
      </c>
      <c r="Q380" s="44"/>
      <c r="R380" s="51">
        <f>SUM(R381:R389)-0</f>
        <v>13865.3218</v>
      </c>
      <c r="S380" s="93">
        <f>(H380+J380+L380+N380+P380+R380)/F380</f>
        <v>1.0000002688323111</v>
      </c>
      <c r="T380" s="96"/>
      <c r="U380" s="19">
        <f>SUM(U381:U389)-0.03</f>
        <v>-0.03</v>
      </c>
      <c r="V380" s="94">
        <f t="shared" si="141"/>
        <v>-2.6883231094254821E-7</v>
      </c>
    </row>
    <row r="381" spans="1:22" ht="45" customHeight="1" x14ac:dyDescent="0.2">
      <c r="A381" s="34" t="s">
        <v>748</v>
      </c>
      <c r="B381" s="13" t="s">
        <v>749</v>
      </c>
      <c r="C381" s="35" t="s">
        <v>750</v>
      </c>
      <c r="D381" s="36">
        <v>2</v>
      </c>
      <c r="E381" s="36">
        <v>14015.69</v>
      </c>
      <c r="F381" s="20">
        <f t="shared" ref="F381:F389" si="202">D381*E381</f>
        <v>28031.38</v>
      </c>
      <c r="G381" s="15">
        <v>0</v>
      </c>
      <c r="H381" s="14">
        <f t="shared" ref="H381:H389" si="203">G381*E381</f>
        <v>0</v>
      </c>
      <c r="I381" s="15">
        <v>0</v>
      </c>
      <c r="J381" s="14">
        <f t="shared" ref="J381:J389" si="204">I381*E381</f>
        <v>0</v>
      </c>
      <c r="K381" s="53">
        <v>0</v>
      </c>
      <c r="L381" s="14">
        <f t="shared" ref="L381:L389" si="205">K381*$E381</f>
        <v>0</v>
      </c>
      <c r="M381" s="53">
        <v>0</v>
      </c>
      <c r="N381" s="14">
        <f t="shared" ref="N381:N389" si="206">M381*$E381</f>
        <v>0</v>
      </c>
      <c r="O381" s="53">
        <v>2</v>
      </c>
      <c r="P381" s="14">
        <f t="shared" ref="P381:P389" si="207">O381*$E381</f>
        <v>28031.38</v>
      </c>
      <c r="Q381" s="23"/>
      <c r="R381" s="14">
        <f t="shared" ref="R381:R389" si="208">Q381*$E381</f>
        <v>0</v>
      </c>
      <c r="S381" s="88">
        <f t="shared" ref="S381:S389" si="209">(J381+H381+L381+N381+P381+R381)/F381</f>
        <v>1</v>
      </c>
      <c r="T381" s="23">
        <f t="shared" ref="T381:T389" si="210">D381-G381-I381-K381-M381-O381-Q381</f>
        <v>0</v>
      </c>
      <c r="U381" s="14">
        <f t="shared" ref="U381:U389" si="211">T381*E381</f>
        <v>0</v>
      </c>
      <c r="V381" s="88">
        <f t="shared" si="141"/>
        <v>0</v>
      </c>
    </row>
    <row r="382" spans="1:22" ht="22.5" customHeight="1" x14ac:dyDescent="0.2">
      <c r="A382" s="34" t="s">
        <v>751</v>
      </c>
      <c r="B382" s="13" t="s">
        <v>752</v>
      </c>
      <c r="C382" s="35" t="s">
        <v>27</v>
      </c>
      <c r="D382" s="36">
        <v>297.39</v>
      </c>
      <c r="E382" s="36">
        <v>52.71</v>
      </c>
      <c r="F382" s="20">
        <f t="shared" si="202"/>
        <v>15675.4269</v>
      </c>
      <c r="G382" s="15">
        <v>0</v>
      </c>
      <c r="H382" s="14">
        <f t="shared" si="203"/>
        <v>0</v>
      </c>
      <c r="I382" s="15">
        <v>0</v>
      </c>
      <c r="J382" s="14">
        <f t="shared" si="204"/>
        <v>0</v>
      </c>
      <c r="K382" s="53">
        <v>0</v>
      </c>
      <c r="L382" s="14">
        <f t="shared" si="205"/>
        <v>0</v>
      </c>
      <c r="M382" s="53">
        <v>0</v>
      </c>
      <c r="N382" s="14">
        <f t="shared" si="206"/>
        <v>0</v>
      </c>
      <c r="O382" s="53">
        <v>297.39</v>
      </c>
      <c r="P382" s="14">
        <f t="shared" si="207"/>
        <v>15675.4269</v>
      </c>
      <c r="Q382" s="23"/>
      <c r="R382" s="14">
        <f t="shared" si="208"/>
        <v>0</v>
      </c>
      <c r="S382" s="88">
        <f t="shared" si="209"/>
        <v>1</v>
      </c>
      <c r="T382" s="23">
        <f t="shared" si="210"/>
        <v>0</v>
      </c>
      <c r="U382" s="14">
        <f t="shared" si="211"/>
        <v>0</v>
      </c>
      <c r="V382" s="88">
        <f t="shared" si="141"/>
        <v>0</v>
      </c>
    </row>
    <row r="383" spans="1:22" ht="22.5" customHeight="1" x14ac:dyDescent="0.2">
      <c r="A383" s="34" t="s">
        <v>753</v>
      </c>
      <c r="B383" s="13" t="s">
        <v>754</v>
      </c>
      <c r="C383" s="35" t="s">
        <v>27</v>
      </c>
      <c r="D383" s="36">
        <v>117.3</v>
      </c>
      <c r="E383" s="36">
        <v>68.41</v>
      </c>
      <c r="F383" s="20">
        <f t="shared" si="202"/>
        <v>8024.4929999999995</v>
      </c>
      <c r="G383" s="15">
        <v>0</v>
      </c>
      <c r="H383" s="14">
        <f t="shared" si="203"/>
        <v>0</v>
      </c>
      <c r="I383" s="15">
        <v>117.3</v>
      </c>
      <c r="J383" s="14">
        <f t="shared" si="204"/>
        <v>8024.4929999999995</v>
      </c>
      <c r="K383" s="53">
        <v>0</v>
      </c>
      <c r="L383" s="14">
        <f t="shared" si="205"/>
        <v>0</v>
      </c>
      <c r="M383" s="53">
        <v>0</v>
      </c>
      <c r="N383" s="14">
        <f t="shared" si="206"/>
        <v>0</v>
      </c>
      <c r="O383" s="53">
        <v>0</v>
      </c>
      <c r="P383" s="14">
        <f t="shared" si="207"/>
        <v>0</v>
      </c>
      <c r="Q383" s="23"/>
      <c r="R383" s="14">
        <f t="shared" si="208"/>
        <v>0</v>
      </c>
      <c r="S383" s="88">
        <f t="shared" si="209"/>
        <v>1</v>
      </c>
      <c r="T383" s="23">
        <f t="shared" si="210"/>
        <v>0</v>
      </c>
      <c r="U383" s="14">
        <f t="shared" si="211"/>
        <v>0</v>
      </c>
      <c r="V383" s="88">
        <f t="shared" si="141"/>
        <v>0</v>
      </c>
    </row>
    <row r="384" spans="1:22" ht="11.25" customHeight="1" x14ac:dyDescent="0.2">
      <c r="A384" s="34" t="s">
        <v>755</v>
      </c>
      <c r="B384" s="13" t="s">
        <v>756</v>
      </c>
      <c r="C384" s="35" t="s">
        <v>27</v>
      </c>
      <c r="D384" s="36">
        <v>117.3</v>
      </c>
      <c r="E384" s="36">
        <v>2.78</v>
      </c>
      <c r="F384" s="20">
        <f t="shared" si="202"/>
        <v>326.09399999999999</v>
      </c>
      <c r="G384" s="15">
        <v>0</v>
      </c>
      <c r="H384" s="14">
        <f t="shared" si="203"/>
        <v>0</v>
      </c>
      <c r="I384" s="15">
        <v>0</v>
      </c>
      <c r="J384" s="14">
        <f t="shared" si="204"/>
        <v>0</v>
      </c>
      <c r="K384" s="53">
        <v>117.3</v>
      </c>
      <c r="L384" s="14">
        <f t="shared" si="205"/>
        <v>326.09399999999999</v>
      </c>
      <c r="M384" s="53">
        <v>0</v>
      </c>
      <c r="N384" s="14">
        <f t="shared" si="206"/>
        <v>0</v>
      </c>
      <c r="O384" s="53">
        <v>0</v>
      </c>
      <c r="P384" s="14">
        <f t="shared" si="207"/>
        <v>0</v>
      </c>
      <c r="Q384" s="23"/>
      <c r="R384" s="14">
        <f t="shared" si="208"/>
        <v>0</v>
      </c>
      <c r="S384" s="88">
        <f t="shared" si="209"/>
        <v>1</v>
      </c>
      <c r="T384" s="23">
        <f t="shared" si="210"/>
        <v>0</v>
      </c>
      <c r="U384" s="14">
        <f t="shared" si="211"/>
        <v>0</v>
      </c>
      <c r="V384" s="88">
        <f t="shared" si="141"/>
        <v>0</v>
      </c>
    </row>
    <row r="385" spans="1:22" ht="22.5" customHeight="1" x14ac:dyDescent="0.2">
      <c r="A385" s="34" t="s">
        <v>757</v>
      </c>
      <c r="B385" s="13" t="s">
        <v>758</v>
      </c>
      <c r="C385" s="35" t="s">
        <v>27</v>
      </c>
      <c r="D385" s="36">
        <v>235.36</v>
      </c>
      <c r="E385" s="36">
        <v>155.1</v>
      </c>
      <c r="F385" s="20">
        <f t="shared" si="202"/>
        <v>36504.336000000003</v>
      </c>
      <c r="G385" s="15">
        <v>0</v>
      </c>
      <c r="H385" s="14">
        <f t="shared" si="203"/>
        <v>0</v>
      </c>
      <c r="I385" s="15">
        <v>0</v>
      </c>
      <c r="J385" s="14">
        <f t="shared" si="204"/>
        <v>0</v>
      </c>
      <c r="K385" s="53">
        <v>235.36</v>
      </c>
      <c r="L385" s="14">
        <f t="shared" si="205"/>
        <v>36504.336000000003</v>
      </c>
      <c r="M385" s="53">
        <v>0</v>
      </c>
      <c r="N385" s="14">
        <f t="shared" si="206"/>
        <v>0</v>
      </c>
      <c r="O385" s="53">
        <v>0</v>
      </c>
      <c r="P385" s="14">
        <f t="shared" si="207"/>
        <v>0</v>
      </c>
      <c r="Q385" s="23"/>
      <c r="R385" s="14">
        <f t="shared" si="208"/>
        <v>0</v>
      </c>
      <c r="S385" s="88">
        <f t="shared" si="209"/>
        <v>1</v>
      </c>
      <c r="T385" s="23">
        <f t="shared" si="210"/>
        <v>0</v>
      </c>
      <c r="U385" s="14">
        <f t="shared" si="211"/>
        <v>0</v>
      </c>
      <c r="V385" s="88">
        <f t="shared" si="141"/>
        <v>0</v>
      </c>
    </row>
    <row r="386" spans="1:22" ht="11.25" customHeight="1" x14ac:dyDescent="0.2">
      <c r="A386" s="34" t="s">
        <v>759</v>
      </c>
      <c r="B386" s="13" t="s">
        <v>756</v>
      </c>
      <c r="C386" s="35" t="s">
        <v>27</v>
      </c>
      <c r="D386" s="36">
        <v>235.36</v>
      </c>
      <c r="E386" s="36">
        <v>2.78</v>
      </c>
      <c r="F386" s="20">
        <f t="shared" si="202"/>
        <v>654.30079999999998</v>
      </c>
      <c r="G386" s="15">
        <v>0</v>
      </c>
      <c r="H386" s="14">
        <f t="shared" si="203"/>
        <v>0</v>
      </c>
      <c r="I386" s="15">
        <v>0</v>
      </c>
      <c r="J386" s="14">
        <f t="shared" si="204"/>
        <v>0</v>
      </c>
      <c r="K386" s="53">
        <v>0</v>
      </c>
      <c r="L386" s="14">
        <f t="shared" si="205"/>
        <v>0</v>
      </c>
      <c r="M386" s="53">
        <v>0</v>
      </c>
      <c r="N386" s="14">
        <f t="shared" si="206"/>
        <v>0</v>
      </c>
      <c r="O386" s="53">
        <v>235.36</v>
      </c>
      <c r="P386" s="14">
        <f t="shared" si="207"/>
        <v>654.30079999999998</v>
      </c>
      <c r="Q386" s="23"/>
      <c r="R386" s="14">
        <f t="shared" si="208"/>
        <v>0</v>
      </c>
      <c r="S386" s="88">
        <f t="shared" si="209"/>
        <v>1</v>
      </c>
      <c r="T386" s="23">
        <f t="shared" si="210"/>
        <v>0</v>
      </c>
      <c r="U386" s="14">
        <f t="shared" si="211"/>
        <v>0</v>
      </c>
      <c r="V386" s="88">
        <f t="shared" si="141"/>
        <v>0</v>
      </c>
    </row>
    <row r="387" spans="1:22" ht="22.5" customHeight="1" x14ac:dyDescent="0.2">
      <c r="A387" s="34" t="s">
        <v>760</v>
      </c>
      <c r="B387" s="13" t="s">
        <v>761</v>
      </c>
      <c r="C387" s="35" t="s">
        <v>27</v>
      </c>
      <c r="D387" s="36">
        <v>52.31</v>
      </c>
      <c r="E387" s="36">
        <v>162.72999999999999</v>
      </c>
      <c r="F387" s="20">
        <f t="shared" si="202"/>
        <v>8512.4063000000006</v>
      </c>
      <c r="G387" s="15">
        <v>0</v>
      </c>
      <c r="H387" s="14">
        <f t="shared" si="203"/>
        <v>0</v>
      </c>
      <c r="I387" s="15">
        <v>0</v>
      </c>
      <c r="J387" s="14">
        <f t="shared" si="204"/>
        <v>0</v>
      </c>
      <c r="K387" s="53">
        <v>0</v>
      </c>
      <c r="L387" s="14">
        <f t="shared" si="205"/>
        <v>0</v>
      </c>
      <c r="M387" s="53">
        <v>0</v>
      </c>
      <c r="N387" s="14">
        <f t="shared" si="206"/>
        <v>0</v>
      </c>
      <c r="O387" s="53">
        <v>52.31</v>
      </c>
      <c r="P387" s="14">
        <f t="shared" si="207"/>
        <v>8512.4063000000006</v>
      </c>
      <c r="Q387" s="23"/>
      <c r="R387" s="14">
        <f t="shared" si="208"/>
        <v>0</v>
      </c>
      <c r="S387" s="88">
        <f t="shared" si="209"/>
        <v>1</v>
      </c>
      <c r="T387" s="23">
        <f t="shared" si="210"/>
        <v>0</v>
      </c>
      <c r="U387" s="14">
        <f t="shared" si="211"/>
        <v>0</v>
      </c>
      <c r="V387" s="88">
        <f t="shared" si="141"/>
        <v>0</v>
      </c>
    </row>
    <row r="388" spans="1:22" ht="11.25" customHeight="1" x14ac:dyDescent="0.2">
      <c r="A388" s="34" t="s">
        <v>762</v>
      </c>
      <c r="B388" s="13" t="s">
        <v>756</v>
      </c>
      <c r="C388" s="35" t="s">
        <v>27</v>
      </c>
      <c r="D388" s="36">
        <v>52.31</v>
      </c>
      <c r="E388" s="36">
        <v>2.78</v>
      </c>
      <c r="F388" s="20">
        <f t="shared" si="202"/>
        <v>145.42179999999999</v>
      </c>
      <c r="G388" s="15">
        <v>0</v>
      </c>
      <c r="H388" s="14">
        <f t="shared" si="203"/>
        <v>0</v>
      </c>
      <c r="I388" s="15">
        <v>0</v>
      </c>
      <c r="J388" s="14">
        <f t="shared" si="204"/>
        <v>0</v>
      </c>
      <c r="K388" s="53">
        <v>0</v>
      </c>
      <c r="L388" s="14">
        <f t="shared" si="205"/>
        <v>0</v>
      </c>
      <c r="M388" s="53">
        <v>0</v>
      </c>
      <c r="N388" s="14">
        <f t="shared" si="206"/>
        <v>0</v>
      </c>
      <c r="O388" s="53">
        <v>0</v>
      </c>
      <c r="P388" s="14">
        <f t="shared" si="207"/>
        <v>0</v>
      </c>
      <c r="Q388" s="23">
        <v>52.31</v>
      </c>
      <c r="R388" s="14">
        <f t="shared" si="208"/>
        <v>145.42179999999999</v>
      </c>
      <c r="S388" s="88">
        <f t="shared" si="209"/>
        <v>1</v>
      </c>
      <c r="T388" s="23">
        <f t="shared" si="210"/>
        <v>0</v>
      </c>
      <c r="U388" s="14">
        <f t="shared" si="211"/>
        <v>0</v>
      </c>
      <c r="V388" s="88">
        <f t="shared" si="141"/>
        <v>0</v>
      </c>
    </row>
    <row r="389" spans="1:22" ht="33.75" customHeight="1" x14ac:dyDescent="0.2">
      <c r="A389" s="34" t="s">
        <v>763</v>
      </c>
      <c r="B389" s="13" t="s">
        <v>764</v>
      </c>
      <c r="C389" s="35" t="s">
        <v>27</v>
      </c>
      <c r="D389" s="36">
        <v>47.5</v>
      </c>
      <c r="E389" s="36">
        <v>288.83999999999997</v>
      </c>
      <c r="F389" s="20">
        <f t="shared" si="202"/>
        <v>13719.9</v>
      </c>
      <c r="G389" s="15">
        <v>0</v>
      </c>
      <c r="H389" s="14">
        <f t="shared" si="203"/>
        <v>0</v>
      </c>
      <c r="I389" s="15">
        <v>0</v>
      </c>
      <c r="J389" s="14">
        <f t="shared" si="204"/>
        <v>0</v>
      </c>
      <c r="K389" s="53">
        <v>0</v>
      </c>
      <c r="L389" s="14">
        <f t="shared" si="205"/>
        <v>0</v>
      </c>
      <c r="M389" s="53">
        <v>0</v>
      </c>
      <c r="N389" s="14">
        <f t="shared" si="206"/>
        <v>0</v>
      </c>
      <c r="O389" s="53">
        <v>0</v>
      </c>
      <c r="P389" s="14">
        <f t="shared" si="207"/>
        <v>0</v>
      </c>
      <c r="Q389" s="23">
        <v>47.5</v>
      </c>
      <c r="R389" s="14">
        <f t="shared" si="208"/>
        <v>13719.9</v>
      </c>
      <c r="S389" s="88">
        <f t="shared" si="209"/>
        <v>1</v>
      </c>
      <c r="T389" s="23">
        <f t="shared" si="210"/>
        <v>0</v>
      </c>
      <c r="U389" s="14">
        <f t="shared" si="211"/>
        <v>0</v>
      </c>
      <c r="V389" s="88">
        <f t="shared" si="141"/>
        <v>0</v>
      </c>
    </row>
    <row r="390" spans="1:22" ht="11.25" customHeight="1" x14ac:dyDescent="0.2">
      <c r="A390" s="41" t="s">
        <v>765</v>
      </c>
      <c r="B390" s="18" t="s">
        <v>766</v>
      </c>
      <c r="C390" s="42"/>
      <c r="D390" s="43"/>
      <c r="E390" s="43"/>
      <c r="F390" s="92">
        <f>F391+F399+F409+F418</f>
        <v>74589.240700000009</v>
      </c>
      <c r="G390" s="44"/>
      <c r="H390" s="19">
        <f>H391+H399+H409+H418</f>
        <v>0</v>
      </c>
      <c r="I390" s="51"/>
      <c r="J390" s="19">
        <f>J391+J399+J409+J418</f>
        <v>18646.7006</v>
      </c>
      <c r="K390" s="51"/>
      <c r="L390" s="19">
        <f>L391+L399+L409+L418</f>
        <v>18681.3478</v>
      </c>
      <c r="M390" s="51"/>
      <c r="N390" s="19">
        <f>N391+N399+N409+N418</f>
        <v>0</v>
      </c>
      <c r="O390" s="51"/>
      <c r="P390" s="19">
        <f>P391+P399+P409+P418</f>
        <v>34269.383400000006</v>
      </c>
      <c r="Q390" s="44"/>
      <c r="R390" s="19">
        <f>R391+R399+R409+R418</f>
        <v>2991.8888999999999</v>
      </c>
      <c r="S390" s="90">
        <f>(H390+J390+L390+N390+P390+R390)/F390</f>
        <v>1.0000010725407478</v>
      </c>
      <c r="T390" s="96"/>
      <c r="U390" s="19">
        <f>U391+U399+U409+U418</f>
        <v>-0.08</v>
      </c>
      <c r="V390" s="94">
        <f t="shared" si="141"/>
        <v>-1.0725407478239685E-6</v>
      </c>
    </row>
    <row r="391" spans="1:22" ht="11.25" customHeight="1" x14ac:dyDescent="0.2">
      <c r="A391" s="60" t="s">
        <v>767</v>
      </c>
      <c r="B391" s="61" t="s">
        <v>768</v>
      </c>
      <c r="C391" s="62"/>
      <c r="D391" s="63"/>
      <c r="E391" s="63"/>
      <c r="F391" s="106">
        <f>SUM(F392:F398)-0.02</f>
        <v>18646.6806</v>
      </c>
      <c r="G391" s="64"/>
      <c r="H391" s="21">
        <f>SUM(H392:H398)-0</f>
        <v>0</v>
      </c>
      <c r="I391" s="65"/>
      <c r="J391" s="21">
        <f>SUM(J392:J398)-0</f>
        <v>18646.7006</v>
      </c>
      <c r="K391" s="65"/>
      <c r="L391" s="21">
        <f>SUM(L392:L398)-0</f>
        <v>0</v>
      </c>
      <c r="M391" s="81"/>
      <c r="N391" s="21">
        <f>SUM(N392:N398)-0</f>
        <v>0</v>
      </c>
      <c r="O391" s="81"/>
      <c r="P391" s="21">
        <f>SUM(P392:P398)-0</f>
        <v>0</v>
      </c>
      <c r="Q391" s="64"/>
      <c r="R391" s="64">
        <f>SUM(R392:R398)-0</f>
        <v>0</v>
      </c>
      <c r="S391" s="107">
        <f>(H391+J391+L391+N391+P391+R391)/F391</f>
        <v>1.0000010725769604</v>
      </c>
      <c r="T391" s="108"/>
      <c r="U391" s="21">
        <f>SUM(U392:U398)-0.02</f>
        <v>-0.02</v>
      </c>
      <c r="V391" s="109">
        <f t="shared" si="141"/>
        <v>-1.0725769604269406E-6</v>
      </c>
    </row>
    <row r="392" spans="1:22" ht="22.5" customHeight="1" x14ac:dyDescent="0.2">
      <c r="A392" s="34" t="s">
        <v>769</v>
      </c>
      <c r="B392" s="13" t="s">
        <v>770</v>
      </c>
      <c r="C392" s="35" t="s">
        <v>771</v>
      </c>
      <c r="D392" s="36">
        <v>229.13</v>
      </c>
      <c r="E392" s="36">
        <v>12.14</v>
      </c>
      <c r="F392" s="20">
        <f t="shared" ref="F392:F398" si="212">D392*E392</f>
        <v>2781.6381999999999</v>
      </c>
      <c r="G392" s="15">
        <v>0</v>
      </c>
      <c r="H392" s="14">
        <f t="shared" ref="H392:H398" si="213">G392*E392</f>
        <v>0</v>
      </c>
      <c r="I392" s="15">
        <v>229.13</v>
      </c>
      <c r="J392" s="14">
        <f t="shared" ref="J392:J398" si="214">I392*E392</f>
        <v>2781.6381999999999</v>
      </c>
      <c r="K392" s="53">
        <v>0</v>
      </c>
      <c r="L392" s="14">
        <f t="shared" ref="L392:L398" si="215">K392*$E392</f>
        <v>0</v>
      </c>
      <c r="M392" s="53">
        <v>0</v>
      </c>
      <c r="N392" s="14">
        <f t="shared" ref="N392:N398" si="216">M392*$E392</f>
        <v>0</v>
      </c>
      <c r="O392" s="53">
        <v>0</v>
      </c>
      <c r="P392" s="14">
        <f t="shared" ref="P392:P398" si="217">O392*$E392</f>
        <v>0</v>
      </c>
      <c r="Q392" s="23"/>
      <c r="R392" s="14">
        <f t="shared" ref="R392:R398" si="218">Q392*$E392</f>
        <v>0</v>
      </c>
      <c r="S392" s="88">
        <f t="shared" ref="S392:S398" si="219">(J392+H392+L392+N392+P392+R392)/F392</f>
        <v>1</v>
      </c>
      <c r="T392" s="23">
        <f t="shared" ref="T392:T398" si="220">D392-G392-I392-K392-M392-O392-Q392</f>
        <v>0</v>
      </c>
      <c r="U392" s="14">
        <f t="shared" ref="U392:U398" si="221">T392*E392</f>
        <v>0</v>
      </c>
      <c r="V392" s="88">
        <f t="shared" si="141"/>
        <v>0</v>
      </c>
    </row>
    <row r="393" spans="1:22" ht="22.5" customHeight="1" x14ac:dyDescent="0.2">
      <c r="A393" s="34" t="s">
        <v>772</v>
      </c>
      <c r="B393" s="13" t="s">
        <v>773</v>
      </c>
      <c r="C393" s="35" t="s">
        <v>771</v>
      </c>
      <c r="D393" s="36">
        <v>52.15</v>
      </c>
      <c r="E393" s="36">
        <v>11.87</v>
      </c>
      <c r="F393" s="20">
        <f t="shared" si="212"/>
        <v>619.02049999999997</v>
      </c>
      <c r="G393" s="15">
        <v>0</v>
      </c>
      <c r="H393" s="14">
        <f t="shared" si="213"/>
        <v>0</v>
      </c>
      <c r="I393" s="15">
        <v>52.15</v>
      </c>
      <c r="J393" s="14">
        <f t="shared" si="214"/>
        <v>619.02049999999997</v>
      </c>
      <c r="K393" s="53">
        <v>0</v>
      </c>
      <c r="L393" s="14">
        <f t="shared" si="215"/>
        <v>0</v>
      </c>
      <c r="M393" s="53">
        <v>0</v>
      </c>
      <c r="N393" s="14">
        <f t="shared" si="216"/>
        <v>0</v>
      </c>
      <c r="O393" s="53">
        <v>0</v>
      </c>
      <c r="P393" s="14">
        <f t="shared" si="217"/>
        <v>0</v>
      </c>
      <c r="Q393" s="23"/>
      <c r="R393" s="14">
        <f t="shared" si="218"/>
        <v>0</v>
      </c>
      <c r="S393" s="88">
        <f t="shared" si="219"/>
        <v>1</v>
      </c>
      <c r="T393" s="23">
        <f t="shared" si="220"/>
        <v>0</v>
      </c>
      <c r="U393" s="14">
        <f t="shared" si="221"/>
        <v>0</v>
      </c>
      <c r="V393" s="88">
        <f t="shared" si="141"/>
        <v>0</v>
      </c>
    </row>
    <row r="394" spans="1:22" ht="22.5" customHeight="1" x14ac:dyDescent="0.2">
      <c r="A394" s="34" t="s">
        <v>774</v>
      </c>
      <c r="B394" s="13" t="s">
        <v>775</v>
      </c>
      <c r="C394" s="35" t="s">
        <v>771</v>
      </c>
      <c r="D394" s="36">
        <v>144.26</v>
      </c>
      <c r="E394" s="36">
        <v>8.6199999999999992</v>
      </c>
      <c r="F394" s="20">
        <f t="shared" si="212"/>
        <v>1243.5211999999999</v>
      </c>
      <c r="G394" s="15">
        <v>0</v>
      </c>
      <c r="H394" s="14">
        <f t="shared" si="213"/>
        <v>0</v>
      </c>
      <c r="I394" s="15">
        <v>144.26</v>
      </c>
      <c r="J394" s="14">
        <f t="shared" si="214"/>
        <v>1243.5211999999999</v>
      </c>
      <c r="K394" s="53">
        <v>0</v>
      </c>
      <c r="L394" s="14">
        <f t="shared" si="215"/>
        <v>0</v>
      </c>
      <c r="M394" s="53">
        <v>0</v>
      </c>
      <c r="N394" s="14">
        <f t="shared" si="216"/>
        <v>0</v>
      </c>
      <c r="O394" s="53">
        <v>0</v>
      </c>
      <c r="P394" s="14">
        <f t="shared" si="217"/>
        <v>0</v>
      </c>
      <c r="Q394" s="23"/>
      <c r="R394" s="14">
        <f t="shared" si="218"/>
        <v>0</v>
      </c>
      <c r="S394" s="88">
        <f t="shared" si="219"/>
        <v>1</v>
      </c>
      <c r="T394" s="23">
        <f t="shared" si="220"/>
        <v>0</v>
      </c>
      <c r="U394" s="14">
        <f t="shared" si="221"/>
        <v>0</v>
      </c>
      <c r="V394" s="88">
        <f t="shared" si="141"/>
        <v>0</v>
      </c>
    </row>
    <row r="395" spans="1:22" ht="22.5" customHeight="1" x14ac:dyDescent="0.2">
      <c r="A395" s="34" t="s">
        <v>776</v>
      </c>
      <c r="B395" s="13" t="s">
        <v>777</v>
      </c>
      <c r="C395" s="35" t="s">
        <v>771</v>
      </c>
      <c r="D395" s="36">
        <v>565.29999999999995</v>
      </c>
      <c r="E395" s="36">
        <v>8.07</v>
      </c>
      <c r="F395" s="20">
        <f t="shared" si="212"/>
        <v>4561.9709999999995</v>
      </c>
      <c r="G395" s="15">
        <v>0</v>
      </c>
      <c r="H395" s="14">
        <f t="shared" si="213"/>
        <v>0</v>
      </c>
      <c r="I395" s="15">
        <v>565.29999999999995</v>
      </c>
      <c r="J395" s="14">
        <f t="shared" si="214"/>
        <v>4561.9709999999995</v>
      </c>
      <c r="K395" s="53">
        <v>0</v>
      </c>
      <c r="L395" s="14">
        <f t="shared" si="215"/>
        <v>0</v>
      </c>
      <c r="M395" s="53">
        <v>0</v>
      </c>
      <c r="N395" s="14">
        <f t="shared" si="216"/>
        <v>0</v>
      </c>
      <c r="O395" s="53">
        <v>0</v>
      </c>
      <c r="P395" s="14">
        <f t="shared" si="217"/>
        <v>0</v>
      </c>
      <c r="Q395" s="23"/>
      <c r="R395" s="14">
        <f t="shared" si="218"/>
        <v>0</v>
      </c>
      <c r="S395" s="88">
        <f t="shared" si="219"/>
        <v>1</v>
      </c>
      <c r="T395" s="23">
        <f t="shared" si="220"/>
        <v>0</v>
      </c>
      <c r="U395" s="14">
        <f t="shared" si="221"/>
        <v>0</v>
      </c>
      <c r="V395" s="88">
        <f t="shared" si="141"/>
        <v>0</v>
      </c>
    </row>
    <row r="396" spans="1:22" ht="22.5" customHeight="1" x14ac:dyDescent="0.2">
      <c r="A396" s="34" t="s">
        <v>778</v>
      </c>
      <c r="B396" s="13" t="s">
        <v>779</v>
      </c>
      <c r="C396" s="35" t="s">
        <v>771</v>
      </c>
      <c r="D396" s="36">
        <v>248.63</v>
      </c>
      <c r="E396" s="36">
        <v>9.82</v>
      </c>
      <c r="F396" s="20">
        <f t="shared" si="212"/>
        <v>2441.5466000000001</v>
      </c>
      <c r="G396" s="15">
        <v>0</v>
      </c>
      <c r="H396" s="14">
        <f t="shared" si="213"/>
        <v>0</v>
      </c>
      <c r="I396" s="15">
        <v>248.63</v>
      </c>
      <c r="J396" s="14">
        <f t="shared" si="214"/>
        <v>2441.5466000000001</v>
      </c>
      <c r="K396" s="53">
        <v>0</v>
      </c>
      <c r="L396" s="14">
        <f t="shared" si="215"/>
        <v>0</v>
      </c>
      <c r="M396" s="53">
        <v>0</v>
      </c>
      <c r="N396" s="14">
        <f t="shared" si="216"/>
        <v>0</v>
      </c>
      <c r="O396" s="53">
        <v>0</v>
      </c>
      <c r="P396" s="14">
        <f t="shared" si="217"/>
        <v>0</v>
      </c>
      <c r="Q396" s="23"/>
      <c r="R396" s="14">
        <f t="shared" si="218"/>
        <v>0</v>
      </c>
      <c r="S396" s="88">
        <f t="shared" si="219"/>
        <v>1</v>
      </c>
      <c r="T396" s="23">
        <f t="shared" si="220"/>
        <v>0</v>
      </c>
      <c r="U396" s="14">
        <f t="shared" si="221"/>
        <v>0</v>
      </c>
      <c r="V396" s="88">
        <f t="shared" si="141"/>
        <v>0</v>
      </c>
    </row>
    <row r="397" spans="1:22" ht="22.5" customHeight="1" x14ac:dyDescent="0.2">
      <c r="A397" s="34" t="s">
        <v>780</v>
      </c>
      <c r="B397" s="13" t="s">
        <v>781</v>
      </c>
      <c r="C397" s="35" t="s">
        <v>771</v>
      </c>
      <c r="D397" s="36">
        <v>623.03</v>
      </c>
      <c r="E397" s="36">
        <v>9.77</v>
      </c>
      <c r="F397" s="20">
        <f t="shared" si="212"/>
        <v>6087.0030999999999</v>
      </c>
      <c r="G397" s="15">
        <v>0</v>
      </c>
      <c r="H397" s="14">
        <f t="shared" si="213"/>
        <v>0</v>
      </c>
      <c r="I397" s="15">
        <v>623.03</v>
      </c>
      <c r="J397" s="14">
        <f t="shared" si="214"/>
        <v>6087.0030999999999</v>
      </c>
      <c r="K397" s="53">
        <v>0</v>
      </c>
      <c r="L397" s="14">
        <f t="shared" si="215"/>
        <v>0</v>
      </c>
      <c r="M397" s="53">
        <v>0</v>
      </c>
      <c r="N397" s="14">
        <f t="shared" si="216"/>
        <v>0</v>
      </c>
      <c r="O397" s="53">
        <v>0</v>
      </c>
      <c r="P397" s="14">
        <f t="shared" si="217"/>
        <v>0</v>
      </c>
      <c r="Q397" s="23"/>
      <c r="R397" s="14">
        <f t="shared" si="218"/>
        <v>0</v>
      </c>
      <c r="S397" s="88">
        <f t="shared" si="219"/>
        <v>1</v>
      </c>
      <c r="T397" s="23">
        <f t="shared" si="220"/>
        <v>0</v>
      </c>
      <c r="U397" s="14">
        <f t="shared" si="221"/>
        <v>0</v>
      </c>
      <c r="V397" s="88">
        <f t="shared" si="141"/>
        <v>0</v>
      </c>
    </row>
    <row r="398" spans="1:22" ht="33.75" customHeight="1" x14ac:dyDescent="0.2">
      <c r="A398" s="34" t="s">
        <v>782</v>
      </c>
      <c r="B398" s="13" t="s">
        <v>783</v>
      </c>
      <c r="C398" s="35" t="s">
        <v>75</v>
      </c>
      <c r="D398" s="36">
        <v>300</v>
      </c>
      <c r="E398" s="36">
        <v>3.04</v>
      </c>
      <c r="F398" s="20">
        <f t="shared" si="212"/>
        <v>912</v>
      </c>
      <c r="G398" s="15">
        <v>0</v>
      </c>
      <c r="H398" s="14">
        <f t="shared" si="213"/>
        <v>0</v>
      </c>
      <c r="I398" s="15">
        <v>300</v>
      </c>
      <c r="J398" s="14">
        <f t="shared" si="214"/>
        <v>912</v>
      </c>
      <c r="K398" s="53">
        <v>0</v>
      </c>
      <c r="L398" s="14">
        <f t="shared" si="215"/>
        <v>0</v>
      </c>
      <c r="M398" s="53">
        <v>0</v>
      </c>
      <c r="N398" s="14">
        <f t="shared" si="216"/>
        <v>0</v>
      </c>
      <c r="O398" s="53">
        <v>0</v>
      </c>
      <c r="P398" s="14">
        <f t="shared" si="217"/>
        <v>0</v>
      </c>
      <c r="Q398" s="23"/>
      <c r="R398" s="14">
        <f t="shared" si="218"/>
        <v>0</v>
      </c>
      <c r="S398" s="88">
        <f t="shared" si="219"/>
        <v>1</v>
      </c>
      <c r="T398" s="23">
        <f t="shared" si="220"/>
        <v>0</v>
      </c>
      <c r="U398" s="14">
        <f t="shared" si="221"/>
        <v>0</v>
      </c>
      <c r="V398" s="88">
        <f t="shared" si="141"/>
        <v>0</v>
      </c>
    </row>
    <row r="399" spans="1:22" ht="11.25" customHeight="1" x14ac:dyDescent="0.2">
      <c r="A399" s="60" t="s">
        <v>784</v>
      </c>
      <c r="B399" s="61" t="s">
        <v>785</v>
      </c>
      <c r="C399" s="62"/>
      <c r="D399" s="63"/>
      <c r="E399" s="63"/>
      <c r="F399" s="106">
        <f>SUM(F400:F408)-0.03</f>
        <v>18681.317800000001</v>
      </c>
      <c r="G399" s="64"/>
      <c r="H399" s="21">
        <f>SUM(H400:H408)-0</f>
        <v>0</v>
      </c>
      <c r="I399" s="65"/>
      <c r="J399" s="21">
        <f>SUM(J400:J408)-0</f>
        <v>0</v>
      </c>
      <c r="K399" s="65"/>
      <c r="L399" s="21">
        <f>SUM(L400:L408)-0</f>
        <v>18681.3478</v>
      </c>
      <c r="M399" s="65"/>
      <c r="N399" s="21">
        <f>SUM(N400:N408)-0</f>
        <v>0</v>
      </c>
      <c r="O399" s="65"/>
      <c r="P399" s="21">
        <f>SUM(P400:P408)-0</f>
        <v>0</v>
      </c>
      <c r="Q399" s="64"/>
      <c r="R399" s="64">
        <f>SUM(R400:R408)-0</f>
        <v>0</v>
      </c>
      <c r="S399" s="107">
        <f>(H399+J399+L399+N399+P399+R399)/F399</f>
        <v>1.0000016058824286</v>
      </c>
      <c r="T399" s="108"/>
      <c r="U399" s="21">
        <f>SUM(U400:U408)-0.03</f>
        <v>-0.03</v>
      </c>
      <c r="V399" s="109">
        <f t="shared" si="141"/>
        <v>-1.6058824287010415E-6</v>
      </c>
    </row>
    <row r="400" spans="1:22" ht="22.5" customHeight="1" x14ac:dyDescent="0.2">
      <c r="A400" s="34" t="s">
        <v>786</v>
      </c>
      <c r="B400" s="13" t="s">
        <v>770</v>
      </c>
      <c r="C400" s="35" t="s">
        <v>771</v>
      </c>
      <c r="D400" s="36">
        <v>281.76</v>
      </c>
      <c r="E400" s="36">
        <v>12.14</v>
      </c>
      <c r="F400" s="20">
        <f t="shared" ref="F400:F408" si="222">D400*E400</f>
        <v>3420.5664000000002</v>
      </c>
      <c r="G400" s="15">
        <v>0</v>
      </c>
      <c r="H400" s="14">
        <f t="shared" ref="H400:H408" si="223">G400*E400</f>
        <v>0</v>
      </c>
      <c r="I400" s="15">
        <v>0</v>
      </c>
      <c r="J400" s="14">
        <f t="shared" ref="J400:J408" si="224">I400*E400</f>
        <v>0</v>
      </c>
      <c r="K400" s="53">
        <v>281.76</v>
      </c>
      <c r="L400" s="14">
        <f t="shared" ref="L400:L408" si="225">K400*$E400</f>
        <v>3420.5664000000002</v>
      </c>
      <c r="M400" s="53">
        <v>0</v>
      </c>
      <c r="N400" s="14">
        <f t="shared" ref="N400:N408" si="226">M400*$E400</f>
        <v>0</v>
      </c>
      <c r="O400" s="53">
        <v>0</v>
      </c>
      <c r="P400" s="14">
        <f t="shared" ref="P400:P408" si="227">O400*$E400</f>
        <v>0</v>
      </c>
      <c r="Q400" s="23"/>
      <c r="R400" s="14">
        <f t="shared" ref="R400:R408" si="228">Q400*$E400</f>
        <v>0</v>
      </c>
      <c r="S400" s="88">
        <f t="shared" ref="S400:S408" si="229">(J400+H400+L400+N400+P400+R400)/F400</f>
        <v>1</v>
      </c>
      <c r="T400" s="23">
        <f t="shared" ref="T400:T408" si="230">D400-G400-I400-K400-M400-O400-Q400</f>
        <v>0</v>
      </c>
      <c r="U400" s="14">
        <f t="shared" ref="U400:U408" si="231">T400*E400</f>
        <v>0</v>
      </c>
      <c r="V400" s="88">
        <f t="shared" si="141"/>
        <v>0</v>
      </c>
    </row>
    <row r="401" spans="1:22" ht="22.5" customHeight="1" x14ac:dyDescent="0.2">
      <c r="A401" s="34" t="s">
        <v>787</v>
      </c>
      <c r="B401" s="13" t="s">
        <v>773</v>
      </c>
      <c r="C401" s="35" t="s">
        <v>771</v>
      </c>
      <c r="D401" s="36">
        <v>24.91</v>
      </c>
      <c r="E401" s="36">
        <v>11.87</v>
      </c>
      <c r="F401" s="20">
        <f t="shared" si="222"/>
        <v>295.68169999999998</v>
      </c>
      <c r="G401" s="15">
        <v>0</v>
      </c>
      <c r="H401" s="14">
        <f t="shared" si="223"/>
        <v>0</v>
      </c>
      <c r="I401" s="15">
        <v>0</v>
      </c>
      <c r="J401" s="14">
        <f t="shared" si="224"/>
        <v>0</v>
      </c>
      <c r="K401" s="53">
        <v>24.91</v>
      </c>
      <c r="L401" s="14">
        <f t="shared" si="225"/>
        <v>295.68169999999998</v>
      </c>
      <c r="M401" s="53">
        <v>0</v>
      </c>
      <c r="N401" s="14">
        <f t="shared" si="226"/>
        <v>0</v>
      </c>
      <c r="O401" s="53">
        <v>0</v>
      </c>
      <c r="P401" s="14">
        <f t="shared" si="227"/>
        <v>0</v>
      </c>
      <c r="Q401" s="23"/>
      <c r="R401" s="14">
        <f t="shared" si="228"/>
        <v>0</v>
      </c>
      <c r="S401" s="88">
        <f t="shared" si="229"/>
        <v>1</v>
      </c>
      <c r="T401" s="23">
        <f t="shared" si="230"/>
        <v>0</v>
      </c>
      <c r="U401" s="14">
        <f t="shared" si="231"/>
        <v>0</v>
      </c>
      <c r="V401" s="88">
        <f t="shared" si="141"/>
        <v>0</v>
      </c>
    </row>
    <row r="402" spans="1:22" ht="22.5" customHeight="1" x14ac:dyDescent="0.2">
      <c r="A402" s="34" t="s">
        <v>788</v>
      </c>
      <c r="B402" s="13" t="s">
        <v>789</v>
      </c>
      <c r="C402" s="35" t="s">
        <v>771</v>
      </c>
      <c r="D402" s="36">
        <v>180.95</v>
      </c>
      <c r="E402" s="36">
        <v>10.49</v>
      </c>
      <c r="F402" s="20">
        <f t="shared" si="222"/>
        <v>1898.1654999999998</v>
      </c>
      <c r="G402" s="15">
        <v>0</v>
      </c>
      <c r="H402" s="14">
        <f t="shared" si="223"/>
        <v>0</v>
      </c>
      <c r="I402" s="15">
        <v>0</v>
      </c>
      <c r="J402" s="14">
        <f t="shared" si="224"/>
        <v>0</v>
      </c>
      <c r="K402" s="53">
        <v>180.95</v>
      </c>
      <c r="L402" s="14">
        <f t="shared" si="225"/>
        <v>1898.1654999999998</v>
      </c>
      <c r="M402" s="53">
        <v>0</v>
      </c>
      <c r="N402" s="14">
        <f t="shared" si="226"/>
        <v>0</v>
      </c>
      <c r="O402" s="53">
        <v>0</v>
      </c>
      <c r="P402" s="14">
        <f t="shared" si="227"/>
        <v>0</v>
      </c>
      <c r="Q402" s="23"/>
      <c r="R402" s="14">
        <f t="shared" si="228"/>
        <v>0</v>
      </c>
      <c r="S402" s="88">
        <f t="shared" si="229"/>
        <v>1</v>
      </c>
      <c r="T402" s="23">
        <f t="shared" si="230"/>
        <v>0</v>
      </c>
      <c r="U402" s="14">
        <f t="shared" si="231"/>
        <v>0</v>
      </c>
      <c r="V402" s="88">
        <f t="shared" si="141"/>
        <v>0</v>
      </c>
    </row>
    <row r="403" spans="1:22" ht="22.5" customHeight="1" x14ac:dyDescent="0.2">
      <c r="A403" s="34" t="s">
        <v>790</v>
      </c>
      <c r="B403" s="13" t="s">
        <v>791</v>
      </c>
      <c r="C403" s="35" t="s">
        <v>771</v>
      </c>
      <c r="D403" s="36">
        <v>179.16</v>
      </c>
      <c r="E403" s="36">
        <v>9.77</v>
      </c>
      <c r="F403" s="20">
        <f t="shared" si="222"/>
        <v>1750.3932</v>
      </c>
      <c r="G403" s="15">
        <v>0</v>
      </c>
      <c r="H403" s="14">
        <f t="shared" si="223"/>
        <v>0</v>
      </c>
      <c r="I403" s="15">
        <v>0</v>
      </c>
      <c r="J403" s="14">
        <f t="shared" si="224"/>
        <v>0</v>
      </c>
      <c r="K403" s="53">
        <v>179.16</v>
      </c>
      <c r="L403" s="14">
        <f t="shared" si="225"/>
        <v>1750.3932</v>
      </c>
      <c r="M403" s="53">
        <v>0</v>
      </c>
      <c r="N403" s="14">
        <f t="shared" si="226"/>
        <v>0</v>
      </c>
      <c r="O403" s="53">
        <v>0</v>
      </c>
      <c r="P403" s="14">
        <f t="shared" si="227"/>
        <v>0</v>
      </c>
      <c r="Q403" s="23"/>
      <c r="R403" s="14">
        <f t="shared" si="228"/>
        <v>0</v>
      </c>
      <c r="S403" s="88">
        <f t="shared" si="229"/>
        <v>1</v>
      </c>
      <c r="T403" s="23">
        <f t="shared" si="230"/>
        <v>0</v>
      </c>
      <c r="U403" s="14">
        <f t="shared" si="231"/>
        <v>0</v>
      </c>
      <c r="V403" s="88">
        <f t="shared" si="141"/>
        <v>0</v>
      </c>
    </row>
    <row r="404" spans="1:22" ht="22.5" customHeight="1" x14ac:dyDescent="0.2">
      <c r="A404" s="34" t="s">
        <v>792</v>
      </c>
      <c r="B404" s="13" t="s">
        <v>775</v>
      </c>
      <c r="C404" s="35" t="s">
        <v>771</v>
      </c>
      <c r="D404" s="36">
        <v>345.64</v>
      </c>
      <c r="E404" s="36">
        <v>8.6199999999999992</v>
      </c>
      <c r="F404" s="20">
        <f t="shared" si="222"/>
        <v>2979.4167999999995</v>
      </c>
      <c r="G404" s="15">
        <v>0</v>
      </c>
      <c r="H404" s="14">
        <f t="shared" si="223"/>
        <v>0</v>
      </c>
      <c r="I404" s="15">
        <v>0</v>
      </c>
      <c r="J404" s="14">
        <f t="shared" si="224"/>
        <v>0</v>
      </c>
      <c r="K404" s="53">
        <v>345.64</v>
      </c>
      <c r="L404" s="14">
        <f t="shared" si="225"/>
        <v>2979.4167999999995</v>
      </c>
      <c r="M404" s="53">
        <v>0</v>
      </c>
      <c r="N404" s="14">
        <f t="shared" si="226"/>
        <v>0</v>
      </c>
      <c r="O404" s="53">
        <v>0</v>
      </c>
      <c r="P404" s="14">
        <f t="shared" si="227"/>
        <v>0</v>
      </c>
      <c r="Q404" s="23"/>
      <c r="R404" s="14">
        <f t="shared" si="228"/>
        <v>0</v>
      </c>
      <c r="S404" s="88">
        <f t="shared" si="229"/>
        <v>1</v>
      </c>
      <c r="T404" s="23">
        <f t="shared" si="230"/>
        <v>0</v>
      </c>
      <c r="U404" s="14">
        <f t="shared" si="231"/>
        <v>0</v>
      </c>
      <c r="V404" s="88">
        <f t="shared" si="141"/>
        <v>0</v>
      </c>
    </row>
    <row r="405" spans="1:22" ht="22.5" customHeight="1" x14ac:dyDescent="0.2">
      <c r="A405" s="34" t="s">
        <v>793</v>
      </c>
      <c r="B405" s="13" t="s">
        <v>777</v>
      </c>
      <c r="C405" s="35" t="s">
        <v>771</v>
      </c>
      <c r="D405" s="36">
        <v>286.44</v>
      </c>
      <c r="E405" s="36">
        <v>8.07</v>
      </c>
      <c r="F405" s="20">
        <f t="shared" si="222"/>
        <v>2311.5708</v>
      </c>
      <c r="G405" s="15">
        <v>0</v>
      </c>
      <c r="H405" s="14">
        <f t="shared" si="223"/>
        <v>0</v>
      </c>
      <c r="I405" s="15">
        <v>0</v>
      </c>
      <c r="J405" s="14">
        <f t="shared" si="224"/>
        <v>0</v>
      </c>
      <c r="K405" s="53">
        <v>286.44</v>
      </c>
      <c r="L405" s="14">
        <f t="shared" si="225"/>
        <v>2311.5708</v>
      </c>
      <c r="M405" s="53">
        <v>0</v>
      </c>
      <c r="N405" s="14">
        <f t="shared" si="226"/>
        <v>0</v>
      </c>
      <c r="O405" s="53">
        <v>0</v>
      </c>
      <c r="P405" s="14">
        <f t="shared" si="227"/>
        <v>0</v>
      </c>
      <c r="Q405" s="23"/>
      <c r="R405" s="14">
        <f t="shared" si="228"/>
        <v>0</v>
      </c>
      <c r="S405" s="88">
        <f t="shared" si="229"/>
        <v>1</v>
      </c>
      <c r="T405" s="23">
        <f t="shared" si="230"/>
        <v>0</v>
      </c>
      <c r="U405" s="14">
        <f t="shared" si="231"/>
        <v>0</v>
      </c>
      <c r="V405" s="88">
        <f t="shared" si="141"/>
        <v>0</v>
      </c>
    </row>
    <row r="406" spans="1:22" ht="22.5" customHeight="1" x14ac:dyDescent="0.2">
      <c r="A406" s="34" t="s">
        <v>794</v>
      </c>
      <c r="B406" s="13" t="s">
        <v>779</v>
      </c>
      <c r="C406" s="35" t="s">
        <v>771</v>
      </c>
      <c r="D406" s="36">
        <v>516.37</v>
      </c>
      <c r="E406" s="36">
        <v>9.82</v>
      </c>
      <c r="F406" s="20">
        <f t="shared" si="222"/>
        <v>5070.7534000000005</v>
      </c>
      <c r="G406" s="15">
        <v>0</v>
      </c>
      <c r="H406" s="14">
        <f t="shared" si="223"/>
        <v>0</v>
      </c>
      <c r="I406" s="15">
        <v>0</v>
      </c>
      <c r="J406" s="14">
        <f t="shared" si="224"/>
        <v>0</v>
      </c>
      <c r="K406" s="53">
        <v>516.37</v>
      </c>
      <c r="L406" s="14">
        <f t="shared" si="225"/>
        <v>5070.7534000000005</v>
      </c>
      <c r="M406" s="53">
        <v>0</v>
      </c>
      <c r="N406" s="14">
        <f t="shared" si="226"/>
        <v>0</v>
      </c>
      <c r="O406" s="53">
        <v>0</v>
      </c>
      <c r="P406" s="14">
        <f t="shared" si="227"/>
        <v>0</v>
      </c>
      <c r="Q406" s="23"/>
      <c r="R406" s="14">
        <f t="shared" si="228"/>
        <v>0</v>
      </c>
      <c r="S406" s="88">
        <f t="shared" si="229"/>
        <v>1</v>
      </c>
      <c r="T406" s="23">
        <f t="shared" si="230"/>
        <v>0</v>
      </c>
      <c r="U406" s="14">
        <f t="shared" si="231"/>
        <v>0</v>
      </c>
      <c r="V406" s="88">
        <f t="shared" si="141"/>
        <v>0</v>
      </c>
    </row>
    <row r="407" spans="1:22" ht="22.5" customHeight="1" x14ac:dyDescent="0.2">
      <c r="A407" s="34" t="s">
        <v>795</v>
      </c>
      <c r="B407" s="13" t="s">
        <v>796</v>
      </c>
      <c r="C407" s="35" t="s">
        <v>75</v>
      </c>
      <c r="D407" s="36">
        <v>616</v>
      </c>
      <c r="E407" s="36">
        <v>0.72</v>
      </c>
      <c r="F407" s="20">
        <f t="shared" si="222"/>
        <v>443.52</v>
      </c>
      <c r="G407" s="15">
        <v>0</v>
      </c>
      <c r="H407" s="14">
        <f t="shared" si="223"/>
        <v>0</v>
      </c>
      <c r="I407" s="15">
        <v>0</v>
      </c>
      <c r="J407" s="14">
        <f t="shared" si="224"/>
        <v>0</v>
      </c>
      <c r="K407" s="53">
        <v>616</v>
      </c>
      <c r="L407" s="14">
        <f t="shared" si="225"/>
        <v>443.52</v>
      </c>
      <c r="M407" s="53">
        <v>0</v>
      </c>
      <c r="N407" s="14">
        <f t="shared" si="226"/>
        <v>0</v>
      </c>
      <c r="O407" s="53">
        <v>0</v>
      </c>
      <c r="P407" s="14">
        <f t="shared" si="227"/>
        <v>0</v>
      </c>
      <c r="Q407" s="23"/>
      <c r="R407" s="14">
        <f t="shared" si="228"/>
        <v>0</v>
      </c>
      <c r="S407" s="88">
        <f t="shared" si="229"/>
        <v>1</v>
      </c>
      <c r="T407" s="23">
        <f t="shared" si="230"/>
        <v>0</v>
      </c>
      <c r="U407" s="14">
        <f t="shared" si="231"/>
        <v>0</v>
      </c>
      <c r="V407" s="88">
        <f t="shared" si="141"/>
        <v>0</v>
      </c>
    </row>
    <row r="408" spans="1:22" ht="33.75" customHeight="1" x14ac:dyDescent="0.2">
      <c r="A408" s="34" t="s">
        <v>797</v>
      </c>
      <c r="B408" s="13" t="s">
        <v>798</v>
      </c>
      <c r="C408" s="35" t="s">
        <v>75</v>
      </c>
      <c r="D408" s="36">
        <v>616</v>
      </c>
      <c r="E408" s="36">
        <v>0.83</v>
      </c>
      <c r="F408" s="20">
        <f t="shared" si="222"/>
        <v>511.28</v>
      </c>
      <c r="G408" s="15">
        <v>0</v>
      </c>
      <c r="H408" s="14">
        <f t="shared" si="223"/>
        <v>0</v>
      </c>
      <c r="I408" s="15">
        <v>0</v>
      </c>
      <c r="J408" s="14">
        <f t="shared" si="224"/>
        <v>0</v>
      </c>
      <c r="K408" s="53">
        <v>616</v>
      </c>
      <c r="L408" s="14">
        <f t="shared" si="225"/>
        <v>511.28</v>
      </c>
      <c r="M408" s="53">
        <v>0</v>
      </c>
      <c r="N408" s="14">
        <f t="shared" si="226"/>
        <v>0</v>
      </c>
      <c r="O408" s="53">
        <v>0</v>
      </c>
      <c r="P408" s="14">
        <f t="shared" si="227"/>
        <v>0</v>
      </c>
      <c r="Q408" s="23"/>
      <c r="R408" s="14">
        <f t="shared" si="228"/>
        <v>0</v>
      </c>
      <c r="S408" s="88">
        <f t="shared" si="229"/>
        <v>1</v>
      </c>
      <c r="T408" s="23">
        <f t="shared" si="230"/>
        <v>0</v>
      </c>
      <c r="U408" s="14">
        <f t="shared" si="231"/>
        <v>0</v>
      </c>
      <c r="V408" s="88">
        <f t="shared" si="141"/>
        <v>0</v>
      </c>
    </row>
    <row r="409" spans="1:22" ht="11.25" customHeight="1" x14ac:dyDescent="0.2">
      <c r="A409" s="60" t="s">
        <v>799</v>
      </c>
      <c r="B409" s="61" t="s">
        <v>800</v>
      </c>
      <c r="C409" s="62"/>
      <c r="D409" s="63"/>
      <c r="E409" s="63"/>
      <c r="F409" s="106">
        <f>SUM(F410:F417)-0.02</f>
        <v>34269.363400000009</v>
      </c>
      <c r="G409" s="64"/>
      <c r="H409" s="21">
        <f>SUM(H410:H417)-0</f>
        <v>0</v>
      </c>
      <c r="I409" s="65"/>
      <c r="J409" s="21">
        <f>SUM(J410:J417)-0</f>
        <v>0</v>
      </c>
      <c r="K409" s="65"/>
      <c r="L409" s="21">
        <f>SUM(L410:L417)-0</f>
        <v>0</v>
      </c>
      <c r="M409" s="65"/>
      <c r="N409" s="21">
        <f>SUM(N410:N417)-0</f>
        <v>0</v>
      </c>
      <c r="O409" s="65"/>
      <c r="P409" s="21">
        <f>SUM(P410:P417)-0</f>
        <v>34269.383400000006</v>
      </c>
      <c r="Q409" s="64"/>
      <c r="R409" s="64">
        <f>SUM(R410:R417)-0</f>
        <v>0</v>
      </c>
      <c r="S409" s="107">
        <f>(H409+J409+L409+N409+P409+R409)/F409</f>
        <v>1.0000005836116581</v>
      </c>
      <c r="T409" s="108"/>
      <c r="U409" s="21">
        <f>SUM(U410:U417)-0.02</f>
        <v>-0.02</v>
      </c>
      <c r="V409" s="109">
        <f t="shared" si="141"/>
        <v>-5.8361165821948111E-7</v>
      </c>
    </row>
    <row r="410" spans="1:22" ht="22.5" customHeight="1" x14ac:dyDescent="0.2">
      <c r="A410" s="34" t="s">
        <v>801</v>
      </c>
      <c r="B410" s="13" t="s">
        <v>802</v>
      </c>
      <c r="C410" s="35" t="s">
        <v>771</v>
      </c>
      <c r="D410" s="36">
        <v>30.36</v>
      </c>
      <c r="E410" s="36">
        <v>10.65</v>
      </c>
      <c r="F410" s="20">
        <f t="shared" ref="F410:F417" si="232">D410*E410</f>
        <v>323.334</v>
      </c>
      <c r="G410" s="15">
        <v>0</v>
      </c>
      <c r="H410" s="14">
        <f t="shared" ref="H410:H417" si="233">G410*E410</f>
        <v>0</v>
      </c>
      <c r="I410" s="15">
        <v>0</v>
      </c>
      <c r="J410" s="14">
        <f t="shared" ref="J410:J417" si="234">I410*E410</f>
        <v>0</v>
      </c>
      <c r="K410" s="53">
        <v>0</v>
      </c>
      <c r="L410" s="14">
        <f t="shared" ref="L410:L417" si="235">K410*$E410</f>
        <v>0</v>
      </c>
      <c r="M410" s="53">
        <v>0</v>
      </c>
      <c r="N410" s="14">
        <f t="shared" ref="N410:N417" si="236">M410*$E410</f>
        <v>0</v>
      </c>
      <c r="O410" s="53">
        <v>30.36</v>
      </c>
      <c r="P410" s="14">
        <f t="shared" ref="P410:P417" si="237">O410*$E410</f>
        <v>323.334</v>
      </c>
      <c r="Q410" s="23"/>
      <c r="R410" s="14">
        <f t="shared" ref="R410:R417" si="238">Q410*$E410</f>
        <v>0</v>
      </c>
      <c r="S410" s="88">
        <f t="shared" ref="S410:S417" si="239">(J410+H410+L410+N410+P410+R410)/F410</f>
        <v>1</v>
      </c>
      <c r="T410" s="23">
        <f t="shared" ref="T410:T417" si="240">D410-G410-I410-K410-M410-O410-Q410</f>
        <v>0</v>
      </c>
      <c r="U410" s="14">
        <f t="shared" ref="U410:U417" si="241">T410*E410</f>
        <v>0</v>
      </c>
      <c r="V410" s="88">
        <f t="shared" si="141"/>
        <v>0</v>
      </c>
    </row>
    <row r="411" spans="1:22" ht="22.5" customHeight="1" x14ac:dyDescent="0.2">
      <c r="A411" s="34" t="s">
        <v>803</v>
      </c>
      <c r="B411" s="13" t="s">
        <v>804</v>
      </c>
      <c r="C411" s="35" t="s">
        <v>771</v>
      </c>
      <c r="D411" s="36">
        <v>80.39</v>
      </c>
      <c r="E411" s="36">
        <v>10.210000000000001</v>
      </c>
      <c r="F411" s="20">
        <f t="shared" si="232"/>
        <v>820.78190000000006</v>
      </c>
      <c r="G411" s="15">
        <v>0</v>
      </c>
      <c r="H411" s="14">
        <f t="shared" si="233"/>
        <v>0</v>
      </c>
      <c r="I411" s="15">
        <v>0</v>
      </c>
      <c r="J411" s="14">
        <f t="shared" si="234"/>
        <v>0</v>
      </c>
      <c r="K411" s="53">
        <v>0</v>
      </c>
      <c r="L411" s="14">
        <f t="shared" si="235"/>
        <v>0</v>
      </c>
      <c r="M411" s="53">
        <v>0</v>
      </c>
      <c r="N411" s="14">
        <f t="shared" si="236"/>
        <v>0</v>
      </c>
      <c r="O411" s="53">
        <v>80.39</v>
      </c>
      <c r="P411" s="14">
        <f t="shared" si="237"/>
        <v>820.78190000000006</v>
      </c>
      <c r="Q411" s="23"/>
      <c r="R411" s="14">
        <f t="shared" si="238"/>
        <v>0</v>
      </c>
      <c r="S411" s="88">
        <f t="shared" si="239"/>
        <v>1</v>
      </c>
      <c r="T411" s="23">
        <f t="shared" si="240"/>
        <v>0</v>
      </c>
      <c r="U411" s="14">
        <f t="shared" si="241"/>
        <v>0</v>
      </c>
      <c r="V411" s="88">
        <f t="shared" si="141"/>
        <v>0</v>
      </c>
    </row>
    <row r="412" spans="1:22" ht="22.5" customHeight="1" x14ac:dyDescent="0.2">
      <c r="A412" s="34" t="s">
        <v>805</v>
      </c>
      <c r="B412" s="13" t="s">
        <v>806</v>
      </c>
      <c r="C412" s="35" t="s">
        <v>771</v>
      </c>
      <c r="D412" s="36">
        <v>272.89</v>
      </c>
      <c r="E412" s="36">
        <v>9.06</v>
      </c>
      <c r="F412" s="20">
        <f t="shared" si="232"/>
        <v>2472.3834000000002</v>
      </c>
      <c r="G412" s="15">
        <v>0</v>
      </c>
      <c r="H412" s="14">
        <f t="shared" si="233"/>
        <v>0</v>
      </c>
      <c r="I412" s="15">
        <v>0</v>
      </c>
      <c r="J412" s="14">
        <f t="shared" si="234"/>
        <v>0</v>
      </c>
      <c r="K412" s="53">
        <v>0</v>
      </c>
      <c r="L412" s="14">
        <f t="shared" si="235"/>
        <v>0</v>
      </c>
      <c r="M412" s="53">
        <v>0</v>
      </c>
      <c r="N412" s="14">
        <f t="shared" si="236"/>
        <v>0</v>
      </c>
      <c r="O412" s="53">
        <v>272.89</v>
      </c>
      <c r="P412" s="14">
        <f t="shared" si="237"/>
        <v>2472.3834000000002</v>
      </c>
      <c r="Q412" s="23"/>
      <c r="R412" s="14">
        <f t="shared" si="238"/>
        <v>0</v>
      </c>
      <c r="S412" s="88">
        <f t="shared" si="239"/>
        <v>1</v>
      </c>
      <c r="T412" s="23">
        <f t="shared" si="240"/>
        <v>0</v>
      </c>
      <c r="U412" s="14">
        <f t="shared" si="241"/>
        <v>0</v>
      </c>
      <c r="V412" s="88">
        <f t="shared" si="141"/>
        <v>0</v>
      </c>
    </row>
    <row r="413" spans="1:22" ht="22.5" customHeight="1" x14ac:dyDescent="0.2">
      <c r="A413" s="34" t="s">
        <v>807</v>
      </c>
      <c r="B413" s="13" t="s">
        <v>808</v>
      </c>
      <c r="C413" s="35" t="s">
        <v>771</v>
      </c>
      <c r="D413" s="36">
        <v>973.37</v>
      </c>
      <c r="E413" s="36">
        <v>7.82</v>
      </c>
      <c r="F413" s="20">
        <f t="shared" si="232"/>
        <v>7611.7534000000005</v>
      </c>
      <c r="G413" s="15">
        <v>0</v>
      </c>
      <c r="H413" s="14">
        <f t="shared" si="233"/>
        <v>0</v>
      </c>
      <c r="I413" s="15">
        <v>0</v>
      </c>
      <c r="J413" s="14">
        <f t="shared" si="234"/>
        <v>0</v>
      </c>
      <c r="K413" s="53">
        <v>0</v>
      </c>
      <c r="L413" s="14">
        <f t="shared" si="235"/>
        <v>0</v>
      </c>
      <c r="M413" s="53">
        <v>0</v>
      </c>
      <c r="N413" s="14">
        <f t="shared" si="236"/>
        <v>0</v>
      </c>
      <c r="O413" s="53">
        <v>973.37</v>
      </c>
      <c r="P413" s="14">
        <f t="shared" si="237"/>
        <v>7611.7534000000005</v>
      </c>
      <c r="Q413" s="23"/>
      <c r="R413" s="14">
        <f t="shared" si="238"/>
        <v>0</v>
      </c>
      <c r="S413" s="88">
        <f t="shared" si="239"/>
        <v>1</v>
      </c>
      <c r="T413" s="23">
        <f t="shared" si="240"/>
        <v>0</v>
      </c>
      <c r="U413" s="14">
        <f t="shared" si="241"/>
        <v>0</v>
      </c>
      <c r="V413" s="88">
        <f t="shared" si="141"/>
        <v>0</v>
      </c>
    </row>
    <row r="414" spans="1:22" ht="22.5" customHeight="1" x14ac:dyDescent="0.2">
      <c r="A414" s="34" t="s">
        <v>809</v>
      </c>
      <c r="B414" s="13" t="s">
        <v>810</v>
      </c>
      <c r="C414" s="35" t="s">
        <v>771</v>
      </c>
      <c r="D414" s="36">
        <v>839.81</v>
      </c>
      <c r="E414" s="36">
        <v>7.66</v>
      </c>
      <c r="F414" s="20">
        <f t="shared" si="232"/>
        <v>6432.9445999999998</v>
      </c>
      <c r="G414" s="15">
        <v>0</v>
      </c>
      <c r="H414" s="14">
        <f t="shared" si="233"/>
        <v>0</v>
      </c>
      <c r="I414" s="15">
        <v>0</v>
      </c>
      <c r="J414" s="14">
        <f t="shared" si="234"/>
        <v>0</v>
      </c>
      <c r="K414" s="53">
        <v>0</v>
      </c>
      <c r="L414" s="14">
        <f t="shared" si="235"/>
        <v>0</v>
      </c>
      <c r="M414" s="53">
        <v>0</v>
      </c>
      <c r="N414" s="14">
        <f t="shared" si="236"/>
        <v>0</v>
      </c>
      <c r="O414" s="53">
        <v>839.81</v>
      </c>
      <c r="P414" s="14">
        <f t="shared" si="237"/>
        <v>6432.9445999999998</v>
      </c>
      <c r="Q414" s="23"/>
      <c r="R414" s="14">
        <f t="shared" si="238"/>
        <v>0</v>
      </c>
      <c r="S414" s="88">
        <f t="shared" si="239"/>
        <v>1</v>
      </c>
      <c r="T414" s="23">
        <f t="shared" si="240"/>
        <v>0</v>
      </c>
      <c r="U414" s="14">
        <f t="shared" si="241"/>
        <v>0</v>
      </c>
      <c r="V414" s="88">
        <f t="shared" si="141"/>
        <v>0</v>
      </c>
    </row>
    <row r="415" spans="1:22" ht="22.5" customHeight="1" x14ac:dyDescent="0.2">
      <c r="A415" s="34" t="s">
        <v>811</v>
      </c>
      <c r="B415" s="13" t="s">
        <v>812</v>
      </c>
      <c r="C415" s="35" t="s">
        <v>771</v>
      </c>
      <c r="D415" s="36">
        <v>908.72</v>
      </c>
      <c r="E415" s="36">
        <v>9.74</v>
      </c>
      <c r="F415" s="20">
        <f t="shared" si="232"/>
        <v>8850.9328000000005</v>
      </c>
      <c r="G415" s="15">
        <v>0</v>
      </c>
      <c r="H415" s="14">
        <f t="shared" si="233"/>
        <v>0</v>
      </c>
      <c r="I415" s="15">
        <v>0</v>
      </c>
      <c r="J415" s="14">
        <f t="shared" si="234"/>
        <v>0</v>
      </c>
      <c r="K415" s="53">
        <v>0</v>
      </c>
      <c r="L415" s="14">
        <f t="shared" si="235"/>
        <v>0</v>
      </c>
      <c r="M415" s="53">
        <v>0</v>
      </c>
      <c r="N415" s="14">
        <f t="shared" si="236"/>
        <v>0</v>
      </c>
      <c r="O415" s="53">
        <v>908.72</v>
      </c>
      <c r="P415" s="14">
        <f t="shared" si="237"/>
        <v>8850.9328000000005</v>
      </c>
      <c r="Q415" s="23"/>
      <c r="R415" s="14">
        <f t="shared" si="238"/>
        <v>0</v>
      </c>
      <c r="S415" s="88">
        <f t="shared" si="239"/>
        <v>1</v>
      </c>
      <c r="T415" s="23">
        <f t="shared" si="240"/>
        <v>0</v>
      </c>
      <c r="U415" s="14">
        <f t="shared" si="241"/>
        <v>0</v>
      </c>
      <c r="V415" s="88">
        <f t="shared" si="141"/>
        <v>0</v>
      </c>
    </row>
    <row r="416" spans="1:22" ht="33.75" customHeight="1" x14ac:dyDescent="0.2">
      <c r="A416" s="34" t="s">
        <v>813</v>
      </c>
      <c r="B416" s="13" t="s">
        <v>814</v>
      </c>
      <c r="C416" s="35" t="s">
        <v>27</v>
      </c>
      <c r="D416" s="36">
        <v>268.07</v>
      </c>
      <c r="E416" s="36">
        <v>26.19</v>
      </c>
      <c r="F416" s="20">
        <f t="shared" si="232"/>
        <v>7020.7533000000003</v>
      </c>
      <c r="G416" s="15">
        <v>0</v>
      </c>
      <c r="H416" s="14">
        <f t="shared" si="233"/>
        <v>0</v>
      </c>
      <c r="I416" s="15">
        <v>0</v>
      </c>
      <c r="J416" s="14">
        <f t="shared" si="234"/>
        <v>0</v>
      </c>
      <c r="K416" s="53">
        <v>0</v>
      </c>
      <c r="L416" s="14">
        <f t="shared" si="235"/>
        <v>0</v>
      </c>
      <c r="M416" s="53">
        <v>0</v>
      </c>
      <c r="N416" s="14">
        <f t="shared" si="236"/>
        <v>0</v>
      </c>
      <c r="O416" s="53">
        <v>268.07</v>
      </c>
      <c r="P416" s="14">
        <f t="shared" si="237"/>
        <v>7020.7533000000003</v>
      </c>
      <c r="Q416" s="23"/>
      <c r="R416" s="14">
        <f t="shared" si="238"/>
        <v>0</v>
      </c>
      <c r="S416" s="88">
        <f t="shared" si="239"/>
        <v>1</v>
      </c>
      <c r="T416" s="23">
        <f t="shared" si="240"/>
        <v>0</v>
      </c>
      <c r="U416" s="14">
        <f t="shared" si="241"/>
        <v>0</v>
      </c>
      <c r="V416" s="88">
        <f t="shared" si="141"/>
        <v>0</v>
      </c>
    </row>
    <row r="417" spans="1:22" ht="22.5" customHeight="1" x14ac:dyDescent="0.2">
      <c r="A417" s="34" t="s">
        <v>815</v>
      </c>
      <c r="B417" s="13" t="s">
        <v>796</v>
      </c>
      <c r="C417" s="35" t="s">
        <v>75</v>
      </c>
      <c r="D417" s="36">
        <v>1473</v>
      </c>
      <c r="E417" s="36">
        <v>0.5</v>
      </c>
      <c r="F417" s="20">
        <f t="shared" si="232"/>
        <v>736.5</v>
      </c>
      <c r="G417" s="15">
        <v>0</v>
      </c>
      <c r="H417" s="14">
        <f t="shared" si="233"/>
        <v>0</v>
      </c>
      <c r="I417" s="15">
        <v>0</v>
      </c>
      <c r="J417" s="14">
        <f t="shared" si="234"/>
        <v>0</v>
      </c>
      <c r="K417" s="53">
        <v>0</v>
      </c>
      <c r="L417" s="14">
        <f t="shared" si="235"/>
        <v>0</v>
      </c>
      <c r="M417" s="53">
        <v>0</v>
      </c>
      <c r="N417" s="14">
        <f t="shared" si="236"/>
        <v>0</v>
      </c>
      <c r="O417" s="53">
        <v>1473</v>
      </c>
      <c r="P417" s="14">
        <f t="shared" si="237"/>
        <v>736.5</v>
      </c>
      <c r="Q417" s="23"/>
      <c r="R417" s="14">
        <f t="shared" si="238"/>
        <v>0</v>
      </c>
      <c r="S417" s="88">
        <f t="shared" si="239"/>
        <v>1</v>
      </c>
      <c r="T417" s="23">
        <f t="shared" si="240"/>
        <v>0</v>
      </c>
      <c r="U417" s="14">
        <f t="shared" si="241"/>
        <v>0</v>
      </c>
      <c r="V417" s="88">
        <f t="shared" si="141"/>
        <v>0</v>
      </c>
    </row>
    <row r="418" spans="1:22" ht="11.25" customHeight="1" x14ac:dyDescent="0.2">
      <c r="A418" s="60" t="s">
        <v>816</v>
      </c>
      <c r="B418" s="61" t="s">
        <v>817</v>
      </c>
      <c r="C418" s="62"/>
      <c r="D418" s="63"/>
      <c r="E418" s="63"/>
      <c r="F418" s="106">
        <f>SUM(F419:F420)-0.01</f>
        <v>2991.8788999999997</v>
      </c>
      <c r="G418" s="64"/>
      <c r="H418" s="21">
        <f>SUM(H419:H420)-0</f>
        <v>0</v>
      </c>
      <c r="I418" s="65"/>
      <c r="J418" s="21">
        <f>SUM(J419:J420)-0</f>
        <v>0</v>
      </c>
      <c r="K418" s="65"/>
      <c r="L418" s="21">
        <f>SUM(L419:L420)-0</f>
        <v>0</v>
      </c>
      <c r="M418" s="65"/>
      <c r="N418" s="21">
        <f>SUM(N419:N420)-0</f>
        <v>0</v>
      </c>
      <c r="O418" s="65"/>
      <c r="P418" s="21">
        <f>SUM(P419:P420)-0</f>
        <v>0</v>
      </c>
      <c r="Q418" s="64"/>
      <c r="R418" s="64">
        <f>SUM(R419:R420)-0</f>
        <v>2991.8888999999999</v>
      </c>
      <c r="S418" s="107">
        <f>(H418+J418+L418+N418+P418+P418+R418)/F418</f>
        <v>1.0000033423812709</v>
      </c>
      <c r="T418" s="108"/>
      <c r="U418" s="21">
        <f>SUM(U419:U420)-0.01</f>
        <v>-0.01</v>
      </c>
      <c r="V418" s="109">
        <f t="shared" si="141"/>
        <v>-3.3423812708462236E-6</v>
      </c>
    </row>
    <row r="419" spans="1:22" ht="22.5" customHeight="1" x14ac:dyDescent="0.2">
      <c r="A419" s="34" t="s">
        <v>818</v>
      </c>
      <c r="B419" s="13" t="s">
        <v>819</v>
      </c>
      <c r="C419" s="35" t="s">
        <v>771</v>
      </c>
      <c r="D419" s="36">
        <v>164.25</v>
      </c>
      <c r="E419" s="36">
        <v>13.53</v>
      </c>
      <c r="F419" s="20">
        <f>D419*E419</f>
        <v>2222.3024999999998</v>
      </c>
      <c r="G419" s="15">
        <v>0</v>
      </c>
      <c r="H419" s="14">
        <f>G419*E419</f>
        <v>0</v>
      </c>
      <c r="I419" s="15">
        <v>0</v>
      </c>
      <c r="J419" s="14">
        <f>I419*E419</f>
        <v>0</v>
      </c>
      <c r="K419" s="53">
        <v>0</v>
      </c>
      <c r="L419" s="14">
        <f>K419*$E419</f>
        <v>0</v>
      </c>
      <c r="M419" s="53">
        <v>0</v>
      </c>
      <c r="N419" s="14">
        <f>M419*$E419</f>
        <v>0</v>
      </c>
      <c r="O419" s="53">
        <v>0</v>
      </c>
      <c r="P419" s="14">
        <f>O419*$E419</f>
        <v>0</v>
      </c>
      <c r="Q419" s="23">
        <v>164.25</v>
      </c>
      <c r="R419" s="14">
        <f>Q419*$E419</f>
        <v>2222.3024999999998</v>
      </c>
      <c r="S419" s="88">
        <f>(J419+H419+L419+N419+P419+R419)/F419</f>
        <v>1</v>
      </c>
      <c r="T419" s="23">
        <f>D419-G419-I419-K419-M419-O419-Q419</f>
        <v>0</v>
      </c>
      <c r="U419" s="14">
        <f>T419*E419</f>
        <v>0</v>
      </c>
      <c r="V419" s="88">
        <f t="shared" si="141"/>
        <v>0</v>
      </c>
    </row>
    <row r="420" spans="1:22" ht="22.5" customHeight="1" x14ac:dyDescent="0.2">
      <c r="A420" s="34" t="s">
        <v>820</v>
      </c>
      <c r="B420" s="13" t="s">
        <v>821</v>
      </c>
      <c r="C420" s="35" t="s">
        <v>771</v>
      </c>
      <c r="D420" s="36">
        <v>69.52</v>
      </c>
      <c r="E420" s="36">
        <v>11.07</v>
      </c>
      <c r="F420" s="20">
        <f>D420*E420</f>
        <v>769.58640000000003</v>
      </c>
      <c r="G420" s="15">
        <v>0</v>
      </c>
      <c r="H420" s="14">
        <f>G420*E420</f>
        <v>0</v>
      </c>
      <c r="I420" s="15">
        <v>0</v>
      </c>
      <c r="J420" s="14">
        <f>I420*E420</f>
        <v>0</v>
      </c>
      <c r="K420" s="53">
        <v>0</v>
      </c>
      <c r="L420" s="14">
        <f>K420*$E420</f>
        <v>0</v>
      </c>
      <c r="M420" s="53">
        <v>0</v>
      </c>
      <c r="N420" s="14">
        <f>M420*$E420</f>
        <v>0</v>
      </c>
      <c r="O420" s="53">
        <v>0</v>
      </c>
      <c r="P420" s="14">
        <f>O420*$E420</f>
        <v>0</v>
      </c>
      <c r="Q420" s="23">
        <v>69.52</v>
      </c>
      <c r="R420" s="14">
        <f>Q420*$E420</f>
        <v>769.58640000000003</v>
      </c>
      <c r="S420" s="88">
        <f>(J420+H420+L420+N420+P420+R420)/F420</f>
        <v>1</v>
      </c>
      <c r="T420" s="23">
        <f>D420-G420-I420-K420-M420-O420-Q420</f>
        <v>0</v>
      </c>
      <c r="U420" s="14">
        <f>T420*E420</f>
        <v>0</v>
      </c>
      <c r="V420" s="88">
        <f t="shared" si="141"/>
        <v>0</v>
      </c>
    </row>
    <row r="421" spans="1:22" ht="11.25" customHeight="1" x14ac:dyDescent="0.2">
      <c r="A421" s="41" t="s">
        <v>822</v>
      </c>
      <c r="B421" s="18" t="s">
        <v>823</v>
      </c>
      <c r="C421" s="42"/>
      <c r="D421" s="43"/>
      <c r="E421" s="43"/>
      <c r="F421" s="92">
        <f>F422+F424+F426+F430-0.01</f>
        <v>49744.228800000004</v>
      </c>
      <c r="G421" s="44"/>
      <c r="H421" s="19">
        <f>H422+H424+H426+H430-0</f>
        <v>0</v>
      </c>
      <c r="I421" s="51"/>
      <c r="J421" s="19">
        <f>J422+J424+J426+J430-0</f>
        <v>0</v>
      </c>
      <c r="K421" s="51"/>
      <c r="L421" s="19">
        <f>L422+L424+L426+L430-0</f>
        <v>6286.6020000000008</v>
      </c>
      <c r="M421" s="51"/>
      <c r="N421" s="19">
        <f>N422+N424+N426+N430-0</f>
        <v>0</v>
      </c>
      <c r="O421" s="51"/>
      <c r="P421" s="19">
        <f>P422+P424+P426+P430-0</f>
        <v>38538.2952</v>
      </c>
      <c r="Q421" s="44"/>
      <c r="R421" s="19">
        <f>R422+R424+R426+R430-0</f>
        <v>0</v>
      </c>
      <c r="S421" s="93">
        <f>(H421+J421+L421+N421+P421+R421)/F421</f>
        <v>0.90110749088545516</v>
      </c>
      <c r="T421" s="96"/>
      <c r="U421" s="19">
        <f>U422+U424+U426+U430-0.01</f>
        <v>4919.3316000000004</v>
      </c>
      <c r="V421" s="94">
        <f t="shared" si="141"/>
        <v>9.8892509114544766E-2</v>
      </c>
    </row>
    <row r="422" spans="1:22" ht="11.25" customHeight="1" x14ac:dyDescent="0.2">
      <c r="A422" s="60" t="s">
        <v>824</v>
      </c>
      <c r="B422" s="61" t="s">
        <v>768</v>
      </c>
      <c r="C422" s="62"/>
      <c r="D422" s="63"/>
      <c r="E422" s="63"/>
      <c r="F422" s="106">
        <f>SUM(F423)</f>
        <v>6286.6020000000008</v>
      </c>
      <c r="G422" s="64"/>
      <c r="H422" s="21">
        <f>SUM(H423)</f>
        <v>0</v>
      </c>
      <c r="I422" s="65"/>
      <c r="J422" s="21">
        <f>SUM(J423)</f>
        <v>0</v>
      </c>
      <c r="K422" s="65"/>
      <c r="L422" s="21">
        <f>SUM(L423)</f>
        <v>6286.6020000000008</v>
      </c>
      <c r="M422" s="53"/>
      <c r="N422" s="21">
        <f>SUM(N423)</f>
        <v>0</v>
      </c>
      <c r="O422" s="53"/>
      <c r="P422" s="21">
        <f>SUM(P423)</f>
        <v>0</v>
      </c>
      <c r="Q422" s="64"/>
      <c r="R422" s="64">
        <f>SUM(R423)</f>
        <v>0</v>
      </c>
      <c r="S422" s="107">
        <f>(H422+J422+L422+N422+P422+R422)/F422</f>
        <v>1</v>
      </c>
      <c r="T422" s="108"/>
      <c r="U422" s="21">
        <f>SUM(U423)</f>
        <v>0</v>
      </c>
      <c r="V422" s="109">
        <f t="shared" si="141"/>
        <v>0</v>
      </c>
    </row>
    <row r="423" spans="1:22" ht="11.25" customHeight="1" x14ac:dyDescent="0.2">
      <c r="A423" s="34" t="s">
        <v>825</v>
      </c>
      <c r="B423" s="13" t="s">
        <v>826</v>
      </c>
      <c r="C423" s="35" t="s">
        <v>33</v>
      </c>
      <c r="D423" s="36">
        <v>9.8000000000000007</v>
      </c>
      <c r="E423" s="36">
        <v>641.49</v>
      </c>
      <c r="F423" s="20">
        <f>D423*E423</f>
        <v>6286.6020000000008</v>
      </c>
      <c r="G423" s="15">
        <v>0</v>
      </c>
      <c r="H423" s="14">
        <f>G423*E423</f>
        <v>0</v>
      </c>
      <c r="I423" s="15">
        <v>0</v>
      </c>
      <c r="J423" s="14">
        <f>I423*E423</f>
        <v>0</v>
      </c>
      <c r="K423" s="53">
        <v>9.8000000000000007</v>
      </c>
      <c r="L423" s="14">
        <f>K423*$E423</f>
        <v>6286.6020000000008</v>
      </c>
      <c r="M423" s="53">
        <v>0</v>
      </c>
      <c r="N423" s="14">
        <f>M423*$E423</f>
        <v>0</v>
      </c>
      <c r="O423" s="53">
        <v>0</v>
      </c>
      <c r="P423" s="14">
        <f>O423*$E423</f>
        <v>0</v>
      </c>
      <c r="Q423" s="23"/>
      <c r="R423" s="14">
        <f>Q423*$E423</f>
        <v>0</v>
      </c>
      <c r="S423" s="88">
        <f>(J423+H423+L423+N423+P423+R423)/F423</f>
        <v>1</v>
      </c>
      <c r="T423" s="23">
        <f>D423-G423-I423-K423-M423-O423-Q423</f>
        <v>0</v>
      </c>
      <c r="U423" s="14">
        <f>T423*E423</f>
        <v>0</v>
      </c>
      <c r="V423" s="88">
        <f t="shared" si="141"/>
        <v>0</v>
      </c>
    </row>
    <row r="424" spans="1:22" ht="11.25" customHeight="1" x14ac:dyDescent="0.2">
      <c r="A424" s="60" t="s">
        <v>827</v>
      </c>
      <c r="B424" s="61" t="s">
        <v>785</v>
      </c>
      <c r="C424" s="62"/>
      <c r="D424" s="63"/>
      <c r="E424" s="63"/>
      <c r="F424" s="106">
        <f>SUM(F425)</f>
        <v>12129.5146</v>
      </c>
      <c r="G424" s="64"/>
      <c r="H424" s="21">
        <f>SUM(H425)</f>
        <v>0</v>
      </c>
      <c r="I424" s="65"/>
      <c r="J424" s="21">
        <f>SUM(J425)</f>
        <v>0</v>
      </c>
      <c r="K424" s="65"/>
      <c r="L424" s="21">
        <f>SUM(L425)</f>
        <v>0</v>
      </c>
      <c r="M424" s="65"/>
      <c r="N424" s="21">
        <f>SUM(N425)</f>
        <v>0</v>
      </c>
      <c r="O424" s="65"/>
      <c r="P424" s="21">
        <f>SUM(P425)</f>
        <v>12129.5146</v>
      </c>
      <c r="Q424" s="64"/>
      <c r="R424" s="64">
        <f>SUM(R425)</f>
        <v>0</v>
      </c>
      <c r="S424" s="107">
        <f>(H424+J424+L424+N424+P424+R424)/F424</f>
        <v>1</v>
      </c>
      <c r="T424" s="108"/>
      <c r="U424" s="21">
        <f>SUM(U425)</f>
        <v>0</v>
      </c>
      <c r="V424" s="109">
        <f t="shared" si="141"/>
        <v>0</v>
      </c>
    </row>
    <row r="425" spans="1:22" ht="45" customHeight="1" x14ac:dyDescent="0.2">
      <c r="A425" s="34" t="s">
        <v>828</v>
      </c>
      <c r="B425" s="13" t="s">
        <v>829</v>
      </c>
      <c r="C425" s="35" t="s">
        <v>33</v>
      </c>
      <c r="D425" s="36">
        <v>23.11</v>
      </c>
      <c r="E425" s="36">
        <v>524.86</v>
      </c>
      <c r="F425" s="20">
        <f>D425*E425</f>
        <v>12129.5146</v>
      </c>
      <c r="G425" s="15">
        <v>0</v>
      </c>
      <c r="H425" s="14">
        <f>G425*E425</f>
        <v>0</v>
      </c>
      <c r="I425" s="15">
        <v>0</v>
      </c>
      <c r="J425" s="14">
        <f>I425*E425</f>
        <v>0</v>
      </c>
      <c r="K425" s="53">
        <v>0</v>
      </c>
      <c r="L425" s="14">
        <f>K425*$E425</f>
        <v>0</v>
      </c>
      <c r="M425" s="53">
        <v>0</v>
      </c>
      <c r="N425" s="14">
        <f>M425*$E425</f>
        <v>0</v>
      </c>
      <c r="O425" s="53">
        <v>23.11</v>
      </c>
      <c r="P425" s="14">
        <f>O425*$E425</f>
        <v>12129.5146</v>
      </c>
      <c r="Q425" s="23"/>
      <c r="R425" s="14">
        <f>Q425*$E425</f>
        <v>0</v>
      </c>
      <c r="S425" s="88">
        <f>(J425+H425+L425+N425+P425+R425)/F425</f>
        <v>1</v>
      </c>
      <c r="T425" s="23">
        <f>D425-G425-I425-K425-M425-O425-Q425</f>
        <v>0</v>
      </c>
      <c r="U425" s="14">
        <f>T425*E425</f>
        <v>0</v>
      </c>
      <c r="V425" s="88">
        <f t="shared" si="141"/>
        <v>0</v>
      </c>
    </row>
    <row r="426" spans="1:22" ht="11.25" customHeight="1" x14ac:dyDescent="0.2">
      <c r="A426" s="60" t="s">
        <v>830</v>
      </c>
      <c r="B426" s="61" t="s">
        <v>831</v>
      </c>
      <c r="C426" s="62"/>
      <c r="D426" s="63"/>
      <c r="E426" s="63"/>
      <c r="F426" s="106">
        <f>SUM(F427:F429)</f>
        <v>26408.780600000002</v>
      </c>
      <c r="G426" s="64"/>
      <c r="H426" s="21">
        <f>SUM(H427:H429)</f>
        <v>0</v>
      </c>
      <c r="I426" s="65"/>
      <c r="J426" s="21">
        <f>SUM(J427:J429)</f>
        <v>0</v>
      </c>
      <c r="K426" s="65"/>
      <c r="L426" s="21">
        <f>SUM(L427:L429)</f>
        <v>0</v>
      </c>
      <c r="M426" s="65"/>
      <c r="N426" s="21">
        <f>SUM(N427:N429)</f>
        <v>0</v>
      </c>
      <c r="O426" s="65"/>
      <c r="P426" s="21">
        <f>SUM(P427:P429)</f>
        <v>26408.780600000002</v>
      </c>
      <c r="Q426" s="64"/>
      <c r="R426" s="64">
        <f>SUM(R427:R429)</f>
        <v>0</v>
      </c>
      <c r="S426" s="107">
        <f>(H426+J426+L426+N426+P426+R426)/F426</f>
        <v>1</v>
      </c>
      <c r="T426" s="108"/>
      <c r="U426" s="21">
        <f>SUM(U427:U429)</f>
        <v>0</v>
      </c>
      <c r="V426" s="109"/>
    </row>
    <row r="427" spans="1:22" ht="45" customHeight="1" x14ac:dyDescent="0.2">
      <c r="A427" s="34" t="s">
        <v>832</v>
      </c>
      <c r="B427" s="13" t="s">
        <v>829</v>
      </c>
      <c r="C427" s="35" t="s">
        <v>33</v>
      </c>
      <c r="D427" s="36">
        <v>48.71</v>
      </c>
      <c r="E427" s="36">
        <v>524.86</v>
      </c>
      <c r="F427" s="20">
        <f>D427*E427</f>
        <v>25565.9306</v>
      </c>
      <c r="G427" s="15">
        <v>0</v>
      </c>
      <c r="H427" s="14">
        <f>G427*E427</f>
        <v>0</v>
      </c>
      <c r="I427" s="15">
        <v>0</v>
      </c>
      <c r="J427" s="14">
        <f>I427*E427</f>
        <v>0</v>
      </c>
      <c r="K427" s="53">
        <v>0</v>
      </c>
      <c r="L427" s="14">
        <f>K427*$E427</f>
        <v>0</v>
      </c>
      <c r="M427" s="53">
        <v>0</v>
      </c>
      <c r="N427" s="14">
        <f>M427*$E427</f>
        <v>0</v>
      </c>
      <c r="O427" s="53">
        <v>48.71</v>
      </c>
      <c r="P427" s="14">
        <f>O427*$E427</f>
        <v>25565.9306</v>
      </c>
      <c r="Q427" s="23"/>
      <c r="R427" s="14">
        <f>Q427*$E427</f>
        <v>0</v>
      </c>
      <c r="S427" s="88">
        <f>(J427+H427+L427+N427+P427+R427)/F427</f>
        <v>1</v>
      </c>
      <c r="T427" s="23">
        <f>D427-G427-I427-K427-M427-O427-Q427</f>
        <v>0</v>
      </c>
      <c r="U427" s="14">
        <f>T427*E427</f>
        <v>0</v>
      </c>
      <c r="V427" s="88">
        <f t="shared" ref="V427:V586" si="242">U427/F427</f>
        <v>0</v>
      </c>
    </row>
    <row r="428" spans="1:22" ht="11.25" customHeight="1" x14ac:dyDescent="0.2">
      <c r="A428" s="34" t="s">
        <v>833</v>
      </c>
      <c r="B428" s="13" t="s">
        <v>834</v>
      </c>
      <c r="C428" s="35" t="s">
        <v>27</v>
      </c>
      <c r="D428" s="36">
        <v>22.5</v>
      </c>
      <c r="E428" s="36">
        <v>12.14</v>
      </c>
      <c r="F428" s="20">
        <f>D428*E428</f>
        <v>273.15000000000003</v>
      </c>
      <c r="G428" s="15">
        <v>0</v>
      </c>
      <c r="H428" s="14">
        <f>G428*E428</f>
        <v>0</v>
      </c>
      <c r="I428" s="15">
        <v>0</v>
      </c>
      <c r="J428" s="14">
        <f>I428*E428</f>
        <v>0</v>
      </c>
      <c r="K428" s="53">
        <v>0</v>
      </c>
      <c r="L428" s="14">
        <f>K428*$E428</f>
        <v>0</v>
      </c>
      <c r="M428" s="53">
        <v>0</v>
      </c>
      <c r="N428" s="14">
        <f>M428*$E428</f>
        <v>0</v>
      </c>
      <c r="O428" s="53">
        <v>22.5</v>
      </c>
      <c r="P428" s="14">
        <f>O428*$E428</f>
        <v>273.15000000000003</v>
      </c>
      <c r="Q428" s="23"/>
      <c r="R428" s="14">
        <f>Q428*$E428</f>
        <v>0</v>
      </c>
      <c r="S428" s="88">
        <f>(J428+H428+L428+N428+P428+R428)/F428</f>
        <v>1</v>
      </c>
      <c r="T428" s="23">
        <f>D428-G428-I428-K428-M428-O428-Q428</f>
        <v>0</v>
      </c>
      <c r="U428" s="14">
        <f>T428*E428</f>
        <v>0</v>
      </c>
      <c r="V428" s="88">
        <f t="shared" si="242"/>
        <v>0</v>
      </c>
    </row>
    <row r="429" spans="1:22" ht="33.75" customHeight="1" x14ac:dyDescent="0.2">
      <c r="A429" s="34" t="s">
        <v>835</v>
      </c>
      <c r="B429" s="13" t="s">
        <v>836</v>
      </c>
      <c r="C429" s="35" t="s">
        <v>114</v>
      </c>
      <c r="D429" s="36">
        <v>22.5</v>
      </c>
      <c r="E429" s="36">
        <v>25.32</v>
      </c>
      <c r="F429" s="20">
        <f>D429*E429</f>
        <v>569.70000000000005</v>
      </c>
      <c r="G429" s="15">
        <v>0</v>
      </c>
      <c r="H429" s="14">
        <f>G429*E429</f>
        <v>0</v>
      </c>
      <c r="I429" s="15">
        <v>0</v>
      </c>
      <c r="J429" s="14">
        <f>I429*E429</f>
        <v>0</v>
      </c>
      <c r="K429" s="53">
        <v>0</v>
      </c>
      <c r="L429" s="14">
        <f>K429*$E429</f>
        <v>0</v>
      </c>
      <c r="M429" s="53">
        <v>0</v>
      </c>
      <c r="N429" s="14">
        <f>M429*$E429</f>
        <v>0</v>
      </c>
      <c r="O429" s="53">
        <v>22.5</v>
      </c>
      <c r="P429" s="14">
        <f>O429*$E429</f>
        <v>569.70000000000005</v>
      </c>
      <c r="Q429" s="23"/>
      <c r="R429" s="14">
        <f>Q429*$E429</f>
        <v>0</v>
      </c>
      <c r="S429" s="88">
        <f>(J429+H429+L429+N429+P429+R429)/F429</f>
        <v>1</v>
      </c>
      <c r="T429" s="23">
        <f>D429-G429-I429-K429-M429-O429-Q429</f>
        <v>0</v>
      </c>
      <c r="U429" s="14">
        <f>T429*E429</f>
        <v>0</v>
      </c>
      <c r="V429" s="88">
        <f t="shared" si="242"/>
        <v>0</v>
      </c>
    </row>
    <row r="430" spans="1:22" ht="11.25" customHeight="1" x14ac:dyDescent="0.2">
      <c r="A430" s="60" t="s">
        <v>837</v>
      </c>
      <c r="B430" s="61" t="s">
        <v>838</v>
      </c>
      <c r="C430" s="62"/>
      <c r="D430" s="63"/>
      <c r="E430" s="63"/>
      <c r="F430" s="106">
        <f>SUM(F431:F431)</f>
        <v>4919.3416000000007</v>
      </c>
      <c r="G430" s="64"/>
      <c r="H430" s="21">
        <f>SUM(H431:H431)</f>
        <v>0</v>
      </c>
      <c r="I430" s="65"/>
      <c r="J430" s="21">
        <f>SUM(J431:J431)</f>
        <v>0</v>
      </c>
      <c r="K430" s="65"/>
      <c r="L430" s="21">
        <f>SUM(L431:L431)</f>
        <v>0</v>
      </c>
      <c r="M430" s="65"/>
      <c r="N430" s="21">
        <f>SUM(N431:N431)</f>
        <v>0</v>
      </c>
      <c r="O430" s="65"/>
      <c r="P430" s="21">
        <f>SUM(P431:P431)</f>
        <v>0</v>
      </c>
      <c r="Q430" s="64"/>
      <c r="R430" s="64">
        <f>SUM(R431:R431)</f>
        <v>0</v>
      </c>
      <c r="S430" s="107">
        <f>(H430+J430+L430+N430+P430+R430)/F430</f>
        <v>0</v>
      </c>
      <c r="T430" s="108"/>
      <c r="U430" s="21">
        <f>SUM(U431:U431)</f>
        <v>4919.3416000000007</v>
      </c>
      <c r="V430" s="109">
        <f t="shared" si="242"/>
        <v>1</v>
      </c>
    </row>
    <row r="431" spans="1:22" ht="11.25" customHeight="1" x14ac:dyDescent="0.2">
      <c r="A431" s="34" t="s">
        <v>839</v>
      </c>
      <c r="B431" s="13" t="s">
        <v>840</v>
      </c>
      <c r="C431" s="35" t="s">
        <v>33</v>
      </c>
      <c r="D431" s="36">
        <v>9.98</v>
      </c>
      <c r="E431" s="36">
        <v>492.92</v>
      </c>
      <c r="F431" s="20">
        <f>D431*E431</f>
        <v>4919.3416000000007</v>
      </c>
      <c r="G431" s="15">
        <v>0</v>
      </c>
      <c r="H431" s="14">
        <f>G431*E431</f>
        <v>0</v>
      </c>
      <c r="I431" s="15">
        <v>0</v>
      </c>
      <c r="J431" s="14">
        <f>I431*E431</f>
        <v>0</v>
      </c>
      <c r="K431" s="53">
        <v>0</v>
      </c>
      <c r="L431" s="14">
        <f>K431*$E431</f>
        <v>0</v>
      </c>
      <c r="M431" s="53">
        <v>0</v>
      </c>
      <c r="N431" s="14">
        <f>M431*$E431</f>
        <v>0</v>
      </c>
      <c r="O431" s="53">
        <v>0</v>
      </c>
      <c r="P431" s="14">
        <f>O431*$E431</f>
        <v>0</v>
      </c>
      <c r="Q431" s="23"/>
      <c r="R431" s="14">
        <f>Q431*$E431</f>
        <v>0</v>
      </c>
      <c r="S431" s="88">
        <f>(J431+H431+L431+N431+P431+R431)/F431</f>
        <v>0</v>
      </c>
      <c r="T431" s="23">
        <f>D431-G431-I431-K431-M431-O431-Q431</f>
        <v>9.98</v>
      </c>
      <c r="U431" s="14">
        <f>T431*E431</f>
        <v>4919.3416000000007</v>
      </c>
      <c r="V431" s="88">
        <f t="shared" si="242"/>
        <v>1</v>
      </c>
    </row>
    <row r="432" spans="1:22" ht="11.25" customHeight="1" x14ac:dyDescent="0.2">
      <c r="A432" s="66" t="s">
        <v>841</v>
      </c>
      <c r="B432" s="67" t="s">
        <v>842</v>
      </c>
      <c r="C432" s="68"/>
      <c r="D432" s="69"/>
      <c r="E432" s="69">
        <v>31.49</v>
      </c>
      <c r="F432" s="110">
        <f>SUM(F433:F441)-0.02</f>
        <v>19423.324000000001</v>
      </c>
      <c r="G432" s="70"/>
      <c r="H432" s="22">
        <f>SUM(H433:H441)-0</f>
        <v>0</v>
      </c>
      <c r="I432" s="51"/>
      <c r="J432" s="22">
        <f>SUM(J433:J441)-0</f>
        <v>0</v>
      </c>
      <c r="K432" s="51"/>
      <c r="L432" s="22">
        <f>SUM(L433:L441)-0</f>
        <v>0</v>
      </c>
      <c r="M432" s="51"/>
      <c r="N432" s="22">
        <f>SUM(N433:N441)-0</f>
        <v>0</v>
      </c>
      <c r="O432" s="51"/>
      <c r="P432" s="22">
        <f>SUM(P433:P441)-0</f>
        <v>0</v>
      </c>
      <c r="Q432" s="70"/>
      <c r="R432" s="51">
        <f>SUM(R433:R441)-0</f>
        <v>261.33030000000002</v>
      </c>
      <c r="S432" s="93">
        <f>(H432+J432+L432+N432+P432+R432)/F432</f>
        <v>1.3454458155565958E-2</v>
      </c>
      <c r="T432" s="96"/>
      <c r="U432" s="22">
        <f>SUM(U433:U441)-0.02</f>
        <v>19161.993699999999</v>
      </c>
      <c r="V432" s="94">
        <f t="shared" si="242"/>
        <v>0.98654554184443399</v>
      </c>
    </row>
    <row r="433" spans="1:22" ht="33.75" customHeight="1" x14ac:dyDescent="0.2">
      <c r="A433" s="34" t="s">
        <v>843</v>
      </c>
      <c r="B433" s="13" t="s">
        <v>844</v>
      </c>
      <c r="C433" s="35" t="s">
        <v>27</v>
      </c>
      <c r="D433" s="36">
        <v>24.44</v>
      </c>
      <c r="E433" s="36">
        <v>46.09</v>
      </c>
      <c r="F433" s="20">
        <f t="shared" ref="F433:F441" si="243">D433*E433</f>
        <v>1126.4396000000002</v>
      </c>
      <c r="G433" s="15">
        <v>0</v>
      </c>
      <c r="H433" s="14">
        <f t="shared" ref="H433:H441" si="244">G433*E433</f>
        <v>0</v>
      </c>
      <c r="I433" s="15">
        <v>0</v>
      </c>
      <c r="J433" s="14">
        <f t="shared" ref="J433:J441" si="245">I433*E433</f>
        <v>0</v>
      </c>
      <c r="K433" s="53">
        <v>0</v>
      </c>
      <c r="L433" s="14">
        <f t="shared" ref="L433:L441" si="246">K433*$E433</f>
        <v>0</v>
      </c>
      <c r="M433" s="53">
        <v>0</v>
      </c>
      <c r="N433" s="14">
        <f t="shared" ref="N433:N441" si="247">M433*$E433</f>
        <v>0</v>
      </c>
      <c r="O433" s="53">
        <v>0</v>
      </c>
      <c r="P433" s="14">
        <f t="shared" ref="P433:P441" si="248">O433*$E433</f>
        <v>0</v>
      </c>
      <c r="Q433" s="23">
        <v>5.67</v>
      </c>
      <c r="R433" s="14">
        <f t="shared" ref="R433:R441" si="249">Q433*$E433</f>
        <v>261.33030000000002</v>
      </c>
      <c r="S433" s="88">
        <f t="shared" ref="S433:S441" si="250">(J433+H433+L433+N433+P433+R433)/F433</f>
        <v>0.23199672667757773</v>
      </c>
      <c r="T433" s="23">
        <f t="shared" ref="T433:T441" si="251">D433-G433-I433-K433-M433-O433-Q433</f>
        <v>18.770000000000003</v>
      </c>
      <c r="U433" s="14">
        <f t="shared" ref="U433:U441" si="252">T433*E433</f>
        <v>865.10930000000019</v>
      </c>
      <c r="V433" s="88">
        <f t="shared" si="242"/>
        <v>0.76800327332242235</v>
      </c>
    </row>
    <row r="434" spans="1:22" ht="22.5" customHeight="1" x14ac:dyDescent="0.2">
      <c r="A434" s="34" t="s">
        <v>845</v>
      </c>
      <c r="B434" s="13" t="s">
        <v>136</v>
      </c>
      <c r="C434" s="35" t="s">
        <v>91</v>
      </c>
      <c r="D434" s="36">
        <v>61</v>
      </c>
      <c r="E434" s="36">
        <v>12.58</v>
      </c>
      <c r="F434" s="20">
        <f t="shared" si="243"/>
        <v>767.38</v>
      </c>
      <c r="G434" s="15">
        <v>0</v>
      </c>
      <c r="H434" s="14">
        <f t="shared" si="244"/>
        <v>0</v>
      </c>
      <c r="I434" s="15">
        <v>0</v>
      </c>
      <c r="J434" s="14">
        <f t="shared" si="245"/>
        <v>0</v>
      </c>
      <c r="K434" s="53">
        <v>0</v>
      </c>
      <c r="L434" s="14">
        <f t="shared" si="246"/>
        <v>0</v>
      </c>
      <c r="M434" s="53">
        <v>0</v>
      </c>
      <c r="N434" s="14">
        <f t="shared" si="247"/>
        <v>0</v>
      </c>
      <c r="O434" s="53">
        <v>0</v>
      </c>
      <c r="P434" s="14">
        <f t="shared" si="248"/>
        <v>0</v>
      </c>
      <c r="Q434" s="23"/>
      <c r="R434" s="14">
        <f t="shared" si="249"/>
        <v>0</v>
      </c>
      <c r="S434" s="88">
        <f t="shared" si="250"/>
        <v>0</v>
      </c>
      <c r="T434" s="23">
        <f t="shared" si="251"/>
        <v>61</v>
      </c>
      <c r="U434" s="14">
        <f t="shared" si="252"/>
        <v>767.38</v>
      </c>
      <c r="V434" s="88">
        <f t="shared" si="242"/>
        <v>1</v>
      </c>
    </row>
    <row r="435" spans="1:22" ht="33.75" customHeight="1" x14ac:dyDescent="0.2">
      <c r="A435" s="34" t="s">
        <v>846</v>
      </c>
      <c r="B435" s="13" t="s">
        <v>140</v>
      </c>
      <c r="C435" s="35" t="s">
        <v>27</v>
      </c>
      <c r="D435" s="36">
        <v>48.88</v>
      </c>
      <c r="E435" s="36">
        <v>6.74</v>
      </c>
      <c r="F435" s="20">
        <f t="shared" si="243"/>
        <v>329.45120000000003</v>
      </c>
      <c r="G435" s="15">
        <v>0</v>
      </c>
      <c r="H435" s="14">
        <f t="shared" si="244"/>
        <v>0</v>
      </c>
      <c r="I435" s="15">
        <v>0</v>
      </c>
      <c r="J435" s="14">
        <f t="shared" si="245"/>
        <v>0</v>
      </c>
      <c r="K435" s="53">
        <v>0</v>
      </c>
      <c r="L435" s="14">
        <f t="shared" si="246"/>
        <v>0</v>
      </c>
      <c r="M435" s="53">
        <v>0</v>
      </c>
      <c r="N435" s="14">
        <f t="shared" si="247"/>
        <v>0</v>
      </c>
      <c r="O435" s="53">
        <v>0</v>
      </c>
      <c r="P435" s="14">
        <f t="shared" si="248"/>
        <v>0</v>
      </c>
      <c r="Q435" s="23"/>
      <c r="R435" s="14">
        <f t="shared" si="249"/>
        <v>0</v>
      </c>
      <c r="S435" s="88">
        <f t="shared" si="250"/>
        <v>0</v>
      </c>
      <c r="T435" s="23">
        <f t="shared" si="251"/>
        <v>48.88</v>
      </c>
      <c r="U435" s="14">
        <f t="shared" si="252"/>
        <v>329.45120000000003</v>
      </c>
      <c r="V435" s="88">
        <f t="shared" si="242"/>
        <v>1</v>
      </c>
    </row>
    <row r="436" spans="1:22" ht="45" customHeight="1" x14ac:dyDescent="0.2">
      <c r="A436" s="34" t="s">
        <v>847</v>
      </c>
      <c r="B436" s="13" t="s">
        <v>142</v>
      </c>
      <c r="C436" s="35" t="s">
        <v>27</v>
      </c>
      <c r="D436" s="36">
        <v>48.88</v>
      </c>
      <c r="E436" s="36">
        <v>31.49</v>
      </c>
      <c r="F436" s="20">
        <f t="shared" si="243"/>
        <v>1539.2311999999999</v>
      </c>
      <c r="G436" s="15">
        <v>0</v>
      </c>
      <c r="H436" s="14">
        <f t="shared" si="244"/>
        <v>0</v>
      </c>
      <c r="I436" s="15">
        <v>0</v>
      </c>
      <c r="J436" s="14">
        <f t="shared" si="245"/>
        <v>0</v>
      </c>
      <c r="K436" s="53">
        <v>0</v>
      </c>
      <c r="L436" s="14">
        <f t="shared" si="246"/>
        <v>0</v>
      </c>
      <c r="M436" s="53">
        <v>0</v>
      </c>
      <c r="N436" s="14">
        <f t="shared" si="247"/>
        <v>0</v>
      </c>
      <c r="O436" s="53">
        <v>0</v>
      </c>
      <c r="P436" s="14">
        <f t="shared" si="248"/>
        <v>0</v>
      </c>
      <c r="Q436" s="23"/>
      <c r="R436" s="14">
        <f t="shared" si="249"/>
        <v>0</v>
      </c>
      <c r="S436" s="88">
        <f t="shared" si="250"/>
        <v>0</v>
      </c>
      <c r="T436" s="23">
        <f t="shared" si="251"/>
        <v>48.88</v>
      </c>
      <c r="U436" s="14">
        <f t="shared" si="252"/>
        <v>1539.2311999999999</v>
      </c>
      <c r="V436" s="88">
        <f t="shared" si="242"/>
        <v>1</v>
      </c>
    </row>
    <row r="437" spans="1:22" ht="22.5" customHeight="1" x14ac:dyDescent="0.2">
      <c r="A437" s="34" t="s">
        <v>848</v>
      </c>
      <c r="B437" s="13" t="s">
        <v>849</v>
      </c>
      <c r="C437" s="35" t="s">
        <v>27</v>
      </c>
      <c r="D437" s="36">
        <v>35.4</v>
      </c>
      <c r="E437" s="36">
        <v>84.03</v>
      </c>
      <c r="F437" s="20">
        <f t="shared" si="243"/>
        <v>2974.6619999999998</v>
      </c>
      <c r="G437" s="15">
        <v>0</v>
      </c>
      <c r="H437" s="14">
        <f t="shared" si="244"/>
        <v>0</v>
      </c>
      <c r="I437" s="15">
        <v>0</v>
      </c>
      <c r="J437" s="14">
        <f t="shared" si="245"/>
        <v>0</v>
      </c>
      <c r="K437" s="53">
        <v>0</v>
      </c>
      <c r="L437" s="14">
        <f t="shared" si="246"/>
        <v>0</v>
      </c>
      <c r="M437" s="53">
        <v>0</v>
      </c>
      <c r="N437" s="14">
        <f t="shared" si="247"/>
        <v>0</v>
      </c>
      <c r="O437" s="53">
        <v>0</v>
      </c>
      <c r="P437" s="14">
        <f t="shared" si="248"/>
        <v>0</v>
      </c>
      <c r="Q437" s="23"/>
      <c r="R437" s="14">
        <f t="shared" si="249"/>
        <v>0</v>
      </c>
      <c r="S437" s="88">
        <f t="shared" si="250"/>
        <v>0</v>
      </c>
      <c r="T437" s="23">
        <f t="shared" si="251"/>
        <v>35.4</v>
      </c>
      <c r="U437" s="14">
        <f t="shared" si="252"/>
        <v>2974.6619999999998</v>
      </c>
      <c r="V437" s="88">
        <f t="shared" si="242"/>
        <v>1</v>
      </c>
    </row>
    <row r="438" spans="1:22" ht="33.75" customHeight="1" x14ac:dyDescent="0.2">
      <c r="A438" s="34" t="s">
        <v>850</v>
      </c>
      <c r="B438" s="13" t="s">
        <v>844</v>
      </c>
      <c r="C438" s="35" t="s">
        <v>27</v>
      </c>
      <c r="D438" s="36">
        <v>62.4</v>
      </c>
      <c r="E438" s="36">
        <v>46.09</v>
      </c>
      <c r="F438" s="20">
        <f t="shared" si="243"/>
        <v>2876.0160000000001</v>
      </c>
      <c r="G438" s="15">
        <v>0</v>
      </c>
      <c r="H438" s="14">
        <f t="shared" si="244"/>
        <v>0</v>
      </c>
      <c r="I438" s="15">
        <v>0</v>
      </c>
      <c r="J438" s="14">
        <f t="shared" si="245"/>
        <v>0</v>
      </c>
      <c r="K438" s="53">
        <v>0</v>
      </c>
      <c r="L438" s="14">
        <f t="shared" si="246"/>
        <v>0</v>
      </c>
      <c r="M438" s="53">
        <v>0</v>
      </c>
      <c r="N438" s="14">
        <f t="shared" si="247"/>
        <v>0</v>
      </c>
      <c r="O438" s="53">
        <v>0</v>
      </c>
      <c r="P438" s="14">
        <f t="shared" si="248"/>
        <v>0</v>
      </c>
      <c r="Q438" s="23"/>
      <c r="R438" s="14">
        <f t="shared" si="249"/>
        <v>0</v>
      </c>
      <c r="S438" s="88">
        <f t="shared" si="250"/>
        <v>0</v>
      </c>
      <c r="T438" s="23">
        <f t="shared" si="251"/>
        <v>62.4</v>
      </c>
      <c r="U438" s="14">
        <f t="shared" si="252"/>
        <v>2876.0160000000001</v>
      </c>
      <c r="V438" s="88">
        <f t="shared" si="242"/>
        <v>1</v>
      </c>
    </row>
    <row r="439" spans="1:22" ht="33.75" customHeight="1" x14ac:dyDescent="0.2">
      <c r="A439" s="34" t="s">
        <v>851</v>
      </c>
      <c r="B439" s="13" t="s">
        <v>140</v>
      </c>
      <c r="C439" s="35" t="s">
        <v>27</v>
      </c>
      <c r="D439" s="36">
        <v>124.8</v>
      </c>
      <c r="E439" s="36">
        <v>6.74</v>
      </c>
      <c r="F439" s="20">
        <f t="shared" si="243"/>
        <v>841.15200000000004</v>
      </c>
      <c r="G439" s="15">
        <v>0</v>
      </c>
      <c r="H439" s="14">
        <f t="shared" si="244"/>
        <v>0</v>
      </c>
      <c r="I439" s="15">
        <v>0</v>
      </c>
      <c r="J439" s="14">
        <f t="shared" si="245"/>
        <v>0</v>
      </c>
      <c r="K439" s="53">
        <v>0</v>
      </c>
      <c r="L439" s="14">
        <f t="shared" si="246"/>
        <v>0</v>
      </c>
      <c r="M439" s="53">
        <v>0</v>
      </c>
      <c r="N439" s="14">
        <f t="shared" si="247"/>
        <v>0</v>
      </c>
      <c r="O439" s="53">
        <v>0</v>
      </c>
      <c r="P439" s="14">
        <f t="shared" si="248"/>
        <v>0</v>
      </c>
      <c r="Q439" s="23"/>
      <c r="R439" s="14">
        <f t="shared" si="249"/>
        <v>0</v>
      </c>
      <c r="S439" s="88">
        <f t="shared" si="250"/>
        <v>0</v>
      </c>
      <c r="T439" s="23">
        <f t="shared" si="251"/>
        <v>124.8</v>
      </c>
      <c r="U439" s="14">
        <f t="shared" si="252"/>
        <v>841.15200000000004</v>
      </c>
      <c r="V439" s="88">
        <f t="shared" si="242"/>
        <v>1</v>
      </c>
    </row>
    <row r="440" spans="1:22" ht="45" customHeight="1" x14ac:dyDescent="0.2">
      <c r="A440" s="34" t="s">
        <v>852</v>
      </c>
      <c r="B440" s="13" t="s">
        <v>142</v>
      </c>
      <c r="C440" s="35" t="s">
        <v>27</v>
      </c>
      <c r="D440" s="36">
        <v>124.8</v>
      </c>
      <c r="E440" s="36">
        <v>31.49</v>
      </c>
      <c r="F440" s="20">
        <f t="shared" si="243"/>
        <v>3929.9519999999998</v>
      </c>
      <c r="G440" s="15">
        <v>0</v>
      </c>
      <c r="H440" s="14">
        <f t="shared" si="244"/>
        <v>0</v>
      </c>
      <c r="I440" s="15">
        <v>0</v>
      </c>
      <c r="J440" s="14">
        <f t="shared" si="245"/>
        <v>0</v>
      </c>
      <c r="K440" s="53">
        <v>0</v>
      </c>
      <c r="L440" s="14">
        <f t="shared" si="246"/>
        <v>0</v>
      </c>
      <c r="M440" s="53">
        <v>0</v>
      </c>
      <c r="N440" s="14">
        <f t="shared" si="247"/>
        <v>0</v>
      </c>
      <c r="O440" s="53">
        <v>0</v>
      </c>
      <c r="P440" s="14">
        <f t="shared" si="248"/>
        <v>0</v>
      </c>
      <c r="Q440" s="23"/>
      <c r="R440" s="14">
        <f t="shared" si="249"/>
        <v>0</v>
      </c>
      <c r="S440" s="88">
        <f t="shared" si="250"/>
        <v>0</v>
      </c>
      <c r="T440" s="23">
        <f t="shared" si="251"/>
        <v>124.8</v>
      </c>
      <c r="U440" s="14">
        <f t="shared" si="252"/>
        <v>3929.9519999999998</v>
      </c>
      <c r="V440" s="88">
        <f t="shared" si="242"/>
        <v>1</v>
      </c>
    </row>
    <row r="441" spans="1:22" ht="11.25" customHeight="1" x14ac:dyDescent="0.2">
      <c r="A441" s="34" t="s">
        <v>853</v>
      </c>
      <c r="B441" s="13" t="s">
        <v>854</v>
      </c>
      <c r="C441" s="35" t="s">
        <v>42</v>
      </c>
      <c r="D441" s="36">
        <v>1</v>
      </c>
      <c r="E441" s="36">
        <v>5039.0600000000004</v>
      </c>
      <c r="F441" s="20">
        <f t="shared" si="243"/>
        <v>5039.0600000000004</v>
      </c>
      <c r="G441" s="15">
        <v>0</v>
      </c>
      <c r="H441" s="14">
        <f t="shared" si="244"/>
        <v>0</v>
      </c>
      <c r="I441" s="15">
        <v>0</v>
      </c>
      <c r="J441" s="14">
        <f t="shared" si="245"/>
        <v>0</v>
      </c>
      <c r="K441" s="53">
        <v>0</v>
      </c>
      <c r="L441" s="14">
        <f t="shared" si="246"/>
        <v>0</v>
      </c>
      <c r="M441" s="53">
        <v>0</v>
      </c>
      <c r="N441" s="14">
        <f t="shared" si="247"/>
        <v>0</v>
      </c>
      <c r="O441" s="53">
        <v>0</v>
      </c>
      <c r="P441" s="14">
        <f t="shared" si="248"/>
        <v>0</v>
      </c>
      <c r="Q441" s="23"/>
      <c r="R441" s="14">
        <f t="shared" si="249"/>
        <v>0</v>
      </c>
      <c r="S441" s="88">
        <f t="shared" si="250"/>
        <v>0</v>
      </c>
      <c r="T441" s="23">
        <f t="shared" si="251"/>
        <v>1</v>
      </c>
      <c r="U441" s="14">
        <f t="shared" si="252"/>
        <v>5039.0600000000004</v>
      </c>
      <c r="V441" s="88">
        <f t="shared" si="242"/>
        <v>1</v>
      </c>
    </row>
    <row r="442" spans="1:22" ht="11.25" customHeight="1" x14ac:dyDescent="0.2">
      <c r="A442" s="66" t="s">
        <v>855</v>
      </c>
      <c r="B442" s="67" t="s">
        <v>856</v>
      </c>
      <c r="C442" s="68"/>
      <c r="D442" s="69"/>
      <c r="E442" s="69">
        <v>15.33</v>
      </c>
      <c r="F442" s="110">
        <f>SUM(F443:F446)-0.03</f>
        <v>35135.258000000002</v>
      </c>
      <c r="G442" s="70"/>
      <c r="H442" s="22">
        <f>SUM(H443:H446)-0</f>
        <v>0</v>
      </c>
      <c r="I442" s="51"/>
      <c r="J442" s="22">
        <f>SUM(J443:J446)-0</f>
        <v>0</v>
      </c>
      <c r="K442" s="51"/>
      <c r="L442" s="22">
        <f>SUM(L443:L446)-0</f>
        <v>0</v>
      </c>
      <c r="M442" s="51"/>
      <c r="N442" s="22">
        <f>SUM(N443:N446)-0</f>
        <v>0</v>
      </c>
      <c r="O442" s="51"/>
      <c r="P442" s="22">
        <f>SUM(P443:P446)-0</f>
        <v>0</v>
      </c>
      <c r="Q442" s="70"/>
      <c r="R442" s="51">
        <f>SUM(R443:R446)-0</f>
        <v>0</v>
      </c>
      <c r="S442" s="93">
        <f>(H442+J442+L442+N442+P442+R442)/F442</f>
        <v>0</v>
      </c>
      <c r="T442" s="96"/>
      <c r="U442" s="22">
        <f>SUM(U443:U446)-0.03</f>
        <v>35135.258000000002</v>
      </c>
      <c r="V442" s="94">
        <f t="shared" si="242"/>
        <v>1</v>
      </c>
    </row>
    <row r="443" spans="1:22" ht="11.25" customHeight="1" x14ac:dyDescent="0.2">
      <c r="A443" s="34" t="s">
        <v>857</v>
      </c>
      <c r="B443" s="13" t="s">
        <v>858</v>
      </c>
      <c r="C443" s="35" t="s">
        <v>27</v>
      </c>
      <c r="D443" s="36">
        <v>3.91</v>
      </c>
      <c r="E443" s="36">
        <v>7.7</v>
      </c>
      <c r="F443" s="20">
        <f>D443*E443</f>
        <v>30.107000000000003</v>
      </c>
      <c r="G443" s="15">
        <v>0</v>
      </c>
      <c r="H443" s="14">
        <f>G443*E443</f>
        <v>0</v>
      </c>
      <c r="I443" s="15">
        <v>0</v>
      </c>
      <c r="J443" s="14">
        <f>I443*E443</f>
        <v>0</v>
      </c>
      <c r="K443" s="53">
        <v>0</v>
      </c>
      <c r="L443" s="14">
        <f>K443*$E443</f>
        <v>0</v>
      </c>
      <c r="M443" s="53">
        <v>0</v>
      </c>
      <c r="N443" s="14">
        <f>M443*$E443</f>
        <v>0</v>
      </c>
      <c r="O443" s="53">
        <v>0</v>
      </c>
      <c r="P443" s="14">
        <f>O443*$E443</f>
        <v>0</v>
      </c>
      <c r="Q443" s="23"/>
      <c r="R443" s="14">
        <f>Q443*$E443</f>
        <v>0</v>
      </c>
      <c r="S443" s="88">
        <f>(J443+H443+L443+N443+P443+R443)/F443</f>
        <v>0</v>
      </c>
      <c r="T443" s="23">
        <f>D443-G443-I443-K443-M443-O443-Q443</f>
        <v>3.91</v>
      </c>
      <c r="U443" s="14">
        <f>T443*E443</f>
        <v>30.107000000000003</v>
      </c>
      <c r="V443" s="88">
        <f t="shared" si="242"/>
        <v>1</v>
      </c>
    </row>
    <row r="444" spans="1:22" ht="22.5" customHeight="1" x14ac:dyDescent="0.2">
      <c r="A444" s="34" t="s">
        <v>859</v>
      </c>
      <c r="B444" s="13" t="s">
        <v>860</v>
      </c>
      <c r="C444" s="35" t="s">
        <v>27</v>
      </c>
      <c r="D444" s="36">
        <v>297.44</v>
      </c>
      <c r="E444" s="36">
        <v>90.76</v>
      </c>
      <c r="F444" s="20">
        <f>D444*E444</f>
        <v>26995.654400000003</v>
      </c>
      <c r="G444" s="15">
        <v>0</v>
      </c>
      <c r="H444" s="14">
        <f>G444*E444</f>
        <v>0</v>
      </c>
      <c r="I444" s="15">
        <v>0</v>
      </c>
      <c r="J444" s="14">
        <f>I444*E444</f>
        <v>0</v>
      </c>
      <c r="K444" s="53">
        <v>0</v>
      </c>
      <c r="L444" s="14">
        <f>K444*$E444</f>
        <v>0</v>
      </c>
      <c r="M444" s="53">
        <v>0</v>
      </c>
      <c r="N444" s="14">
        <f>M444*$E444</f>
        <v>0</v>
      </c>
      <c r="O444" s="53">
        <v>0</v>
      </c>
      <c r="P444" s="14">
        <f>O444*$E444</f>
        <v>0</v>
      </c>
      <c r="Q444" s="23"/>
      <c r="R444" s="14">
        <f>Q444*$E444</f>
        <v>0</v>
      </c>
      <c r="S444" s="88">
        <f>(J444+H444+L444+N444+P444+R444)/F444</f>
        <v>0</v>
      </c>
      <c r="T444" s="23">
        <f>D444-G444-I444-K444-M444-O444-Q444</f>
        <v>297.44</v>
      </c>
      <c r="U444" s="14">
        <f>T444*E444</f>
        <v>26995.654400000003</v>
      </c>
      <c r="V444" s="88">
        <f t="shared" si="242"/>
        <v>1</v>
      </c>
    </row>
    <row r="445" spans="1:22" ht="33.75" customHeight="1" x14ac:dyDescent="0.2">
      <c r="A445" s="34" t="s">
        <v>861</v>
      </c>
      <c r="B445" s="13" t="s">
        <v>862</v>
      </c>
      <c r="C445" s="35" t="s">
        <v>27</v>
      </c>
      <c r="D445" s="36">
        <v>33.46</v>
      </c>
      <c r="E445" s="36">
        <v>90.76</v>
      </c>
      <c r="F445" s="20">
        <f>D445*E445</f>
        <v>3036.8296</v>
      </c>
      <c r="G445" s="15">
        <v>0</v>
      </c>
      <c r="H445" s="14">
        <f>G445*E445</f>
        <v>0</v>
      </c>
      <c r="I445" s="15">
        <v>0</v>
      </c>
      <c r="J445" s="14">
        <f>I445*E445</f>
        <v>0</v>
      </c>
      <c r="K445" s="53">
        <v>0</v>
      </c>
      <c r="L445" s="14">
        <f>K445*$E445</f>
        <v>0</v>
      </c>
      <c r="M445" s="53">
        <v>0</v>
      </c>
      <c r="N445" s="14">
        <f>M445*$E445</f>
        <v>0</v>
      </c>
      <c r="O445" s="53">
        <v>0</v>
      </c>
      <c r="P445" s="14">
        <f>O445*$E445</f>
        <v>0</v>
      </c>
      <c r="Q445" s="23"/>
      <c r="R445" s="14">
        <f>Q445*$E445</f>
        <v>0</v>
      </c>
      <c r="S445" s="88">
        <f>(J445+H445+L445+N445+P445+R445)/F445</f>
        <v>0</v>
      </c>
      <c r="T445" s="23">
        <f>D445-G445-I445-K445-M445-O445-Q445</f>
        <v>33.46</v>
      </c>
      <c r="U445" s="14">
        <f>T445*E445</f>
        <v>3036.8296</v>
      </c>
      <c r="V445" s="88">
        <f t="shared" si="242"/>
        <v>1</v>
      </c>
    </row>
    <row r="446" spans="1:22" ht="11.25" customHeight="1" x14ac:dyDescent="0.2">
      <c r="A446" s="34" t="s">
        <v>863</v>
      </c>
      <c r="B446" s="13" t="s">
        <v>864</v>
      </c>
      <c r="C446" s="35" t="s">
        <v>27</v>
      </c>
      <c r="D446" s="36">
        <v>330.9</v>
      </c>
      <c r="E446" s="36">
        <v>15.33</v>
      </c>
      <c r="F446" s="20">
        <f>D446*E446</f>
        <v>5072.6970000000001</v>
      </c>
      <c r="G446" s="15">
        <v>0</v>
      </c>
      <c r="H446" s="14">
        <f>G446*E446</f>
        <v>0</v>
      </c>
      <c r="I446" s="15">
        <v>0</v>
      </c>
      <c r="J446" s="14">
        <f>I446*E446</f>
        <v>0</v>
      </c>
      <c r="K446" s="53">
        <v>0</v>
      </c>
      <c r="L446" s="14">
        <f>K446*$E446</f>
        <v>0</v>
      </c>
      <c r="M446" s="53">
        <v>0</v>
      </c>
      <c r="N446" s="14">
        <f>M446*$E446</f>
        <v>0</v>
      </c>
      <c r="O446" s="53">
        <v>0</v>
      </c>
      <c r="P446" s="14">
        <f>O446*$E446</f>
        <v>0</v>
      </c>
      <c r="Q446" s="23"/>
      <c r="R446" s="14">
        <f>Q446*$E446</f>
        <v>0</v>
      </c>
      <c r="S446" s="88">
        <f>(J446+H446+L446+N446+P446+R446)/F446</f>
        <v>0</v>
      </c>
      <c r="T446" s="23">
        <f>D446-G446-I446-K446-M446-O446-Q446</f>
        <v>330.9</v>
      </c>
      <c r="U446" s="14">
        <f>T446*E446</f>
        <v>5072.6970000000001</v>
      </c>
      <c r="V446" s="88">
        <f t="shared" si="242"/>
        <v>1</v>
      </c>
    </row>
    <row r="447" spans="1:22" ht="11.25" customHeight="1" x14ac:dyDescent="0.2">
      <c r="A447" s="41" t="s">
        <v>865</v>
      </c>
      <c r="B447" s="18" t="s">
        <v>866</v>
      </c>
      <c r="C447" s="42"/>
      <c r="D447" s="43"/>
      <c r="E447" s="43"/>
      <c r="F447" s="92">
        <f>SUM(F448:F457)-0.02</f>
        <v>227848.10199999998</v>
      </c>
      <c r="G447" s="44"/>
      <c r="H447" s="19">
        <f>SUM(H448:H457)-0</f>
        <v>0</v>
      </c>
      <c r="I447" s="51"/>
      <c r="J447" s="19">
        <f>SUM(J448:J457)-0</f>
        <v>0</v>
      </c>
      <c r="K447" s="51"/>
      <c r="L447" s="19">
        <f>SUM(L448:L457)-0</f>
        <v>0</v>
      </c>
      <c r="M447" s="51"/>
      <c r="N447" s="19">
        <f>SUM(N448:N457)-0</f>
        <v>0</v>
      </c>
      <c r="O447" s="51"/>
      <c r="P447" s="19">
        <f>SUM(P448:P457)-0</f>
        <v>0</v>
      </c>
      <c r="Q447" s="44"/>
      <c r="R447" s="51">
        <f>SUM(R448:R457)-0</f>
        <v>22356.273300000001</v>
      </c>
      <c r="S447" s="93">
        <f>(H447+J447+L447+N447+P447+R447)/F447</f>
        <v>9.8119199167171475E-2</v>
      </c>
      <c r="T447" s="96"/>
      <c r="U447" s="19">
        <f>SUM(U448:U457)-0.02</f>
        <v>205491.82869999998</v>
      </c>
      <c r="V447" s="94">
        <f t="shared" si="242"/>
        <v>0.90188080083282851</v>
      </c>
    </row>
    <row r="448" spans="1:22" ht="45" customHeight="1" x14ac:dyDescent="0.2">
      <c r="A448" s="34" t="s">
        <v>867</v>
      </c>
      <c r="B448" s="13" t="s">
        <v>134</v>
      </c>
      <c r="C448" s="35" t="s">
        <v>27</v>
      </c>
      <c r="D448" s="36">
        <v>262.49</v>
      </c>
      <c r="E448" s="36">
        <v>85.17</v>
      </c>
      <c r="F448" s="20">
        <f t="shared" ref="F448:F457" si="253">D448*E448</f>
        <v>22356.273300000001</v>
      </c>
      <c r="G448" s="15">
        <v>0</v>
      </c>
      <c r="H448" s="14">
        <f t="shared" ref="H448:H457" si="254">G448*E448</f>
        <v>0</v>
      </c>
      <c r="I448" s="15">
        <v>0</v>
      </c>
      <c r="J448" s="14">
        <f t="shared" ref="J448:J457" si="255">I448*E448</f>
        <v>0</v>
      </c>
      <c r="K448" s="53">
        <v>0</v>
      </c>
      <c r="L448" s="14">
        <f t="shared" ref="L448:L457" si="256">K448*$E448</f>
        <v>0</v>
      </c>
      <c r="M448" s="53">
        <v>0</v>
      </c>
      <c r="N448" s="14">
        <f t="shared" ref="N448:N457" si="257">M448*$E448</f>
        <v>0</v>
      </c>
      <c r="O448" s="53">
        <v>0</v>
      </c>
      <c r="P448" s="14">
        <f t="shared" ref="P448:P457" si="258">O448*$E448</f>
        <v>0</v>
      </c>
      <c r="Q448" s="23">
        <v>262.49</v>
      </c>
      <c r="R448" s="14">
        <f t="shared" ref="R448:R457" si="259">Q448*$E448</f>
        <v>22356.273300000001</v>
      </c>
      <c r="S448" s="88">
        <f t="shared" ref="S448:S457" si="260">(J448+H448+L448+N448+P448+R448)/F448</f>
        <v>1</v>
      </c>
      <c r="T448" s="23">
        <f t="shared" ref="T448:T457" si="261">D448-G448-I448-K448-M448-O448-Q448</f>
        <v>0</v>
      </c>
      <c r="U448" s="14">
        <f t="shared" ref="U448:U457" si="262">T448*E448</f>
        <v>0</v>
      </c>
      <c r="V448" s="88">
        <f t="shared" si="242"/>
        <v>0</v>
      </c>
    </row>
    <row r="449" spans="1:22" ht="22.5" customHeight="1" x14ac:dyDescent="0.2">
      <c r="A449" s="34" t="s">
        <v>868</v>
      </c>
      <c r="B449" s="13" t="s">
        <v>138</v>
      </c>
      <c r="C449" s="35" t="s">
        <v>91</v>
      </c>
      <c r="D449" s="36">
        <v>6.7</v>
      </c>
      <c r="E449" s="36">
        <v>77.650000000000006</v>
      </c>
      <c r="F449" s="20">
        <f t="shared" si="253"/>
        <v>520.255</v>
      </c>
      <c r="G449" s="15">
        <v>0</v>
      </c>
      <c r="H449" s="14">
        <f t="shared" si="254"/>
        <v>0</v>
      </c>
      <c r="I449" s="15">
        <v>0</v>
      </c>
      <c r="J449" s="14">
        <f t="shared" si="255"/>
        <v>0</v>
      </c>
      <c r="K449" s="53">
        <v>0</v>
      </c>
      <c r="L449" s="14">
        <f t="shared" si="256"/>
        <v>0</v>
      </c>
      <c r="M449" s="53">
        <v>0</v>
      </c>
      <c r="N449" s="14">
        <f t="shared" si="257"/>
        <v>0</v>
      </c>
      <c r="O449" s="53">
        <v>0</v>
      </c>
      <c r="P449" s="14">
        <f t="shared" si="258"/>
        <v>0</v>
      </c>
      <c r="Q449" s="23"/>
      <c r="R449" s="14">
        <f t="shared" si="259"/>
        <v>0</v>
      </c>
      <c r="S449" s="88">
        <f t="shared" si="260"/>
        <v>0</v>
      </c>
      <c r="T449" s="23">
        <f t="shared" si="261"/>
        <v>6.7</v>
      </c>
      <c r="U449" s="14">
        <f t="shared" si="262"/>
        <v>520.255</v>
      </c>
      <c r="V449" s="88">
        <f t="shared" si="242"/>
        <v>1</v>
      </c>
    </row>
    <row r="450" spans="1:22" ht="45" customHeight="1" x14ac:dyDescent="0.2">
      <c r="A450" s="34" t="s">
        <v>869</v>
      </c>
      <c r="B450" s="13" t="s">
        <v>870</v>
      </c>
      <c r="C450" s="35" t="s">
        <v>27</v>
      </c>
      <c r="D450" s="36">
        <v>133.29</v>
      </c>
      <c r="E450" s="36">
        <v>116.73</v>
      </c>
      <c r="F450" s="20">
        <f t="shared" si="253"/>
        <v>15558.941699999999</v>
      </c>
      <c r="G450" s="15">
        <v>0</v>
      </c>
      <c r="H450" s="14">
        <f t="shared" si="254"/>
        <v>0</v>
      </c>
      <c r="I450" s="15">
        <v>0</v>
      </c>
      <c r="J450" s="14">
        <f t="shared" si="255"/>
        <v>0</v>
      </c>
      <c r="K450" s="53">
        <v>0</v>
      </c>
      <c r="L450" s="14">
        <f t="shared" si="256"/>
        <v>0</v>
      </c>
      <c r="M450" s="53">
        <v>0</v>
      </c>
      <c r="N450" s="14">
        <f t="shared" si="257"/>
        <v>0</v>
      </c>
      <c r="O450" s="53">
        <v>0</v>
      </c>
      <c r="P450" s="14">
        <f t="shared" si="258"/>
        <v>0</v>
      </c>
      <c r="Q450" s="23"/>
      <c r="R450" s="14">
        <f t="shared" si="259"/>
        <v>0</v>
      </c>
      <c r="S450" s="88">
        <f t="shared" si="260"/>
        <v>0</v>
      </c>
      <c r="T450" s="23">
        <f t="shared" si="261"/>
        <v>133.29</v>
      </c>
      <c r="U450" s="14">
        <f t="shared" si="262"/>
        <v>15558.941699999999</v>
      </c>
      <c r="V450" s="88">
        <f t="shared" si="242"/>
        <v>1</v>
      </c>
    </row>
    <row r="451" spans="1:22" ht="22.5" customHeight="1" x14ac:dyDescent="0.2">
      <c r="A451" s="34" t="s">
        <v>871</v>
      </c>
      <c r="B451" s="13" t="s">
        <v>872</v>
      </c>
      <c r="C451" s="35" t="s">
        <v>91</v>
      </c>
      <c r="D451" s="36">
        <v>4</v>
      </c>
      <c r="E451" s="36">
        <v>94.57</v>
      </c>
      <c r="F451" s="20">
        <f t="shared" si="253"/>
        <v>378.28</v>
      </c>
      <c r="G451" s="15">
        <v>0</v>
      </c>
      <c r="H451" s="14">
        <f t="shared" si="254"/>
        <v>0</v>
      </c>
      <c r="I451" s="15">
        <v>0</v>
      </c>
      <c r="J451" s="14">
        <f t="shared" si="255"/>
        <v>0</v>
      </c>
      <c r="K451" s="53">
        <v>0</v>
      </c>
      <c r="L451" s="14">
        <f t="shared" si="256"/>
        <v>0</v>
      </c>
      <c r="M451" s="53">
        <v>0</v>
      </c>
      <c r="N451" s="14">
        <f t="shared" si="257"/>
        <v>0</v>
      </c>
      <c r="O451" s="53">
        <v>0</v>
      </c>
      <c r="P451" s="14">
        <f t="shared" si="258"/>
        <v>0</v>
      </c>
      <c r="Q451" s="23"/>
      <c r="R451" s="14">
        <f t="shared" si="259"/>
        <v>0</v>
      </c>
      <c r="S451" s="88">
        <f t="shared" si="260"/>
        <v>0</v>
      </c>
      <c r="T451" s="23">
        <f t="shared" si="261"/>
        <v>4</v>
      </c>
      <c r="U451" s="14">
        <f t="shared" si="262"/>
        <v>378.28</v>
      </c>
      <c r="V451" s="88">
        <f t="shared" si="242"/>
        <v>1</v>
      </c>
    </row>
    <row r="452" spans="1:22" ht="22.5" customHeight="1" x14ac:dyDescent="0.2">
      <c r="A452" s="34" t="s">
        <v>873</v>
      </c>
      <c r="B452" s="13" t="s">
        <v>874</v>
      </c>
      <c r="C452" s="35" t="s">
        <v>91</v>
      </c>
      <c r="D452" s="36">
        <v>4</v>
      </c>
      <c r="E452" s="36">
        <v>78.73</v>
      </c>
      <c r="F452" s="20">
        <f t="shared" si="253"/>
        <v>314.92</v>
      </c>
      <c r="G452" s="15">
        <v>0</v>
      </c>
      <c r="H452" s="14">
        <f t="shared" si="254"/>
        <v>0</v>
      </c>
      <c r="I452" s="15">
        <v>0</v>
      </c>
      <c r="J452" s="14">
        <f t="shared" si="255"/>
        <v>0</v>
      </c>
      <c r="K452" s="53">
        <v>0</v>
      </c>
      <c r="L452" s="14">
        <f t="shared" si="256"/>
        <v>0</v>
      </c>
      <c r="M452" s="53">
        <v>0</v>
      </c>
      <c r="N452" s="14">
        <f t="shared" si="257"/>
        <v>0</v>
      </c>
      <c r="O452" s="53">
        <v>0</v>
      </c>
      <c r="P452" s="14">
        <f t="shared" si="258"/>
        <v>0</v>
      </c>
      <c r="Q452" s="23"/>
      <c r="R452" s="14">
        <f t="shared" si="259"/>
        <v>0</v>
      </c>
      <c r="S452" s="88">
        <f t="shared" si="260"/>
        <v>0</v>
      </c>
      <c r="T452" s="23">
        <f t="shared" si="261"/>
        <v>4</v>
      </c>
      <c r="U452" s="14">
        <f t="shared" si="262"/>
        <v>314.92</v>
      </c>
      <c r="V452" s="88">
        <f t="shared" si="242"/>
        <v>1</v>
      </c>
    </row>
    <row r="453" spans="1:22" ht="33.75" customHeight="1" x14ac:dyDescent="0.2">
      <c r="A453" s="34" t="s">
        <v>875</v>
      </c>
      <c r="B453" s="13" t="s">
        <v>876</v>
      </c>
      <c r="C453" s="35" t="s">
        <v>27</v>
      </c>
      <c r="D453" s="36">
        <v>12.1</v>
      </c>
      <c r="E453" s="36">
        <v>146.44</v>
      </c>
      <c r="F453" s="20">
        <f t="shared" si="253"/>
        <v>1771.924</v>
      </c>
      <c r="G453" s="15">
        <v>0</v>
      </c>
      <c r="H453" s="14">
        <f t="shared" si="254"/>
        <v>0</v>
      </c>
      <c r="I453" s="15">
        <v>0</v>
      </c>
      <c r="J453" s="14">
        <f t="shared" si="255"/>
        <v>0</v>
      </c>
      <c r="K453" s="53">
        <v>0</v>
      </c>
      <c r="L453" s="14">
        <f t="shared" si="256"/>
        <v>0</v>
      </c>
      <c r="M453" s="53">
        <v>0</v>
      </c>
      <c r="N453" s="14">
        <f t="shared" si="257"/>
        <v>0</v>
      </c>
      <c r="O453" s="53">
        <v>0</v>
      </c>
      <c r="P453" s="14">
        <f t="shared" si="258"/>
        <v>0</v>
      </c>
      <c r="Q453" s="23"/>
      <c r="R453" s="14">
        <f t="shared" si="259"/>
        <v>0</v>
      </c>
      <c r="S453" s="88">
        <f t="shared" si="260"/>
        <v>0</v>
      </c>
      <c r="T453" s="23">
        <f t="shared" si="261"/>
        <v>12.1</v>
      </c>
      <c r="U453" s="14">
        <f t="shared" si="262"/>
        <v>1771.924</v>
      </c>
      <c r="V453" s="88">
        <f t="shared" si="242"/>
        <v>1</v>
      </c>
    </row>
    <row r="454" spans="1:22" ht="11.25" customHeight="1" x14ac:dyDescent="0.2">
      <c r="A454" s="34" t="s">
        <v>877</v>
      </c>
      <c r="B454" s="13" t="s">
        <v>878</v>
      </c>
      <c r="C454" s="35" t="s">
        <v>27</v>
      </c>
      <c r="D454" s="36">
        <v>82.6</v>
      </c>
      <c r="E454" s="36">
        <v>811.65</v>
      </c>
      <c r="F454" s="20">
        <f t="shared" si="253"/>
        <v>67042.289999999994</v>
      </c>
      <c r="G454" s="15">
        <v>0</v>
      </c>
      <c r="H454" s="14">
        <f t="shared" si="254"/>
        <v>0</v>
      </c>
      <c r="I454" s="15">
        <v>0</v>
      </c>
      <c r="J454" s="14">
        <f t="shared" si="255"/>
        <v>0</v>
      </c>
      <c r="K454" s="53">
        <v>0</v>
      </c>
      <c r="L454" s="14">
        <f t="shared" si="256"/>
        <v>0</v>
      </c>
      <c r="M454" s="53">
        <v>0</v>
      </c>
      <c r="N454" s="14">
        <f t="shared" si="257"/>
        <v>0</v>
      </c>
      <c r="O454" s="53">
        <v>0</v>
      </c>
      <c r="P454" s="14">
        <f t="shared" si="258"/>
        <v>0</v>
      </c>
      <c r="Q454" s="23"/>
      <c r="R454" s="14">
        <f t="shared" si="259"/>
        <v>0</v>
      </c>
      <c r="S454" s="88">
        <f t="shared" si="260"/>
        <v>0</v>
      </c>
      <c r="T454" s="23">
        <f t="shared" si="261"/>
        <v>82.6</v>
      </c>
      <c r="U454" s="14">
        <f t="shared" si="262"/>
        <v>67042.289999999994</v>
      </c>
      <c r="V454" s="88">
        <f t="shared" si="242"/>
        <v>1</v>
      </c>
    </row>
    <row r="455" spans="1:22" ht="11.25" customHeight="1" x14ac:dyDescent="0.2">
      <c r="A455" s="34" t="s">
        <v>879</v>
      </c>
      <c r="B455" s="13" t="s">
        <v>880</v>
      </c>
      <c r="C455" s="35" t="s">
        <v>91</v>
      </c>
      <c r="D455" s="36">
        <v>38</v>
      </c>
      <c r="E455" s="36">
        <v>65.88</v>
      </c>
      <c r="F455" s="20">
        <f t="shared" si="253"/>
        <v>2503.4399999999996</v>
      </c>
      <c r="G455" s="15">
        <v>0</v>
      </c>
      <c r="H455" s="14">
        <f t="shared" si="254"/>
        <v>0</v>
      </c>
      <c r="I455" s="15">
        <v>0</v>
      </c>
      <c r="J455" s="14">
        <f t="shared" si="255"/>
        <v>0</v>
      </c>
      <c r="K455" s="53">
        <v>0</v>
      </c>
      <c r="L455" s="14">
        <f t="shared" si="256"/>
        <v>0</v>
      </c>
      <c r="M455" s="53">
        <v>0</v>
      </c>
      <c r="N455" s="14">
        <f t="shared" si="257"/>
        <v>0</v>
      </c>
      <c r="O455" s="53">
        <v>0</v>
      </c>
      <c r="P455" s="14">
        <f t="shared" si="258"/>
        <v>0</v>
      </c>
      <c r="Q455" s="23"/>
      <c r="R455" s="14">
        <f t="shared" si="259"/>
        <v>0</v>
      </c>
      <c r="S455" s="88">
        <f t="shared" si="260"/>
        <v>0</v>
      </c>
      <c r="T455" s="23">
        <f t="shared" si="261"/>
        <v>38</v>
      </c>
      <c r="U455" s="14">
        <f t="shared" si="262"/>
        <v>2503.4399999999996</v>
      </c>
      <c r="V455" s="88">
        <f t="shared" si="242"/>
        <v>1</v>
      </c>
    </row>
    <row r="456" spans="1:22" ht="11.25" customHeight="1" x14ac:dyDescent="0.2">
      <c r="A456" s="34" t="s">
        <v>881</v>
      </c>
      <c r="B456" s="13" t="s">
        <v>162</v>
      </c>
      <c r="C456" s="35" t="s">
        <v>91</v>
      </c>
      <c r="D456" s="36">
        <v>360</v>
      </c>
      <c r="E456" s="36">
        <v>17.690000000000001</v>
      </c>
      <c r="F456" s="20">
        <f t="shared" si="253"/>
        <v>6368.4000000000005</v>
      </c>
      <c r="G456" s="15">
        <v>0</v>
      </c>
      <c r="H456" s="14">
        <f t="shared" si="254"/>
        <v>0</v>
      </c>
      <c r="I456" s="15">
        <v>0</v>
      </c>
      <c r="J456" s="14">
        <f t="shared" si="255"/>
        <v>0</v>
      </c>
      <c r="K456" s="53">
        <v>0</v>
      </c>
      <c r="L456" s="14">
        <f t="shared" si="256"/>
        <v>0</v>
      </c>
      <c r="M456" s="53">
        <v>0</v>
      </c>
      <c r="N456" s="14">
        <f t="shared" si="257"/>
        <v>0</v>
      </c>
      <c r="O456" s="53">
        <v>0</v>
      </c>
      <c r="P456" s="14">
        <f t="shared" si="258"/>
        <v>0</v>
      </c>
      <c r="Q456" s="23"/>
      <c r="R456" s="14">
        <f t="shared" si="259"/>
        <v>0</v>
      </c>
      <c r="S456" s="88">
        <f t="shared" si="260"/>
        <v>0</v>
      </c>
      <c r="T456" s="23">
        <f t="shared" si="261"/>
        <v>360</v>
      </c>
      <c r="U456" s="14">
        <f t="shared" si="262"/>
        <v>6368.4000000000005</v>
      </c>
      <c r="V456" s="88">
        <f t="shared" si="242"/>
        <v>1</v>
      </c>
    </row>
    <row r="457" spans="1:22" ht="22.5" customHeight="1" x14ac:dyDescent="0.2">
      <c r="A457" s="34" t="s">
        <v>882</v>
      </c>
      <c r="B457" s="13" t="s">
        <v>883</v>
      </c>
      <c r="C457" s="35" t="s">
        <v>27</v>
      </c>
      <c r="D457" s="36">
        <v>82.6</v>
      </c>
      <c r="E457" s="36">
        <v>1344.23</v>
      </c>
      <c r="F457" s="20">
        <f t="shared" si="253"/>
        <v>111033.398</v>
      </c>
      <c r="G457" s="15">
        <v>0</v>
      </c>
      <c r="H457" s="14">
        <f t="shared" si="254"/>
        <v>0</v>
      </c>
      <c r="I457" s="15">
        <v>0</v>
      </c>
      <c r="J457" s="14">
        <f t="shared" si="255"/>
        <v>0</v>
      </c>
      <c r="K457" s="53">
        <v>0</v>
      </c>
      <c r="L457" s="14">
        <f t="shared" si="256"/>
        <v>0</v>
      </c>
      <c r="M457" s="53">
        <v>0</v>
      </c>
      <c r="N457" s="14">
        <f t="shared" si="257"/>
        <v>0</v>
      </c>
      <c r="O457" s="53">
        <v>0</v>
      </c>
      <c r="P457" s="14">
        <f t="shared" si="258"/>
        <v>0</v>
      </c>
      <c r="Q457" s="23"/>
      <c r="R457" s="14">
        <f t="shared" si="259"/>
        <v>0</v>
      </c>
      <c r="S457" s="88">
        <f t="shared" si="260"/>
        <v>0</v>
      </c>
      <c r="T457" s="23">
        <f t="shared" si="261"/>
        <v>82.6</v>
      </c>
      <c r="U457" s="14">
        <f t="shared" si="262"/>
        <v>111033.398</v>
      </c>
      <c r="V457" s="88">
        <f t="shared" si="242"/>
        <v>1</v>
      </c>
    </row>
    <row r="458" spans="1:22" ht="11.25" customHeight="1" x14ac:dyDescent="0.2">
      <c r="A458" s="66" t="s">
        <v>884</v>
      </c>
      <c r="B458" s="67" t="s">
        <v>885</v>
      </c>
      <c r="C458" s="68"/>
      <c r="D458" s="69"/>
      <c r="E458" s="69"/>
      <c r="F458" s="110">
        <f>SUM(F459:F465)-0.01</f>
        <v>57578.142199999995</v>
      </c>
      <c r="G458" s="70"/>
      <c r="H458" s="22">
        <f>SUM(H459:H465)-0</f>
        <v>0</v>
      </c>
      <c r="I458" s="51"/>
      <c r="J458" s="22">
        <f>SUM(J459:J465)-0</f>
        <v>0</v>
      </c>
      <c r="K458" s="51"/>
      <c r="L458" s="22">
        <f>SUM(L459:L465)-0</f>
        <v>0</v>
      </c>
      <c r="M458" s="51"/>
      <c r="N458" s="22">
        <f>SUM(N459:N465)-0</f>
        <v>0</v>
      </c>
      <c r="O458" s="51"/>
      <c r="P458" s="22">
        <f>SUM(P459:P465)-0</f>
        <v>0</v>
      </c>
      <c r="Q458" s="70"/>
      <c r="R458" s="51">
        <f>SUM(R459:R465)-0</f>
        <v>7956.2868000000017</v>
      </c>
      <c r="S458" s="93">
        <f>(H458+J458+L458+N458+P458+R458)/F458</f>
        <v>0.13818241603495157</v>
      </c>
      <c r="T458" s="96"/>
      <c r="U458" s="22">
        <f>SUM(U459:U465)-0.01</f>
        <v>49621.855399999993</v>
      </c>
      <c r="V458" s="94">
        <f t="shared" si="242"/>
        <v>0.86181758396504837</v>
      </c>
    </row>
    <row r="459" spans="1:22" ht="33.75" customHeight="1" x14ac:dyDescent="0.2">
      <c r="A459" s="34" t="s">
        <v>886</v>
      </c>
      <c r="B459" s="13" t="s">
        <v>140</v>
      </c>
      <c r="C459" s="35" t="s">
        <v>27</v>
      </c>
      <c r="D459" s="36">
        <v>488.28</v>
      </c>
      <c r="E459" s="36">
        <v>6.74</v>
      </c>
      <c r="F459" s="20">
        <f t="shared" ref="F459:F465" si="263">D459*E459</f>
        <v>3291.0072</v>
      </c>
      <c r="G459" s="15">
        <v>0</v>
      </c>
      <c r="H459" s="14">
        <f t="shared" ref="H459:H465" si="264">G459*E459</f>
        <v>0</v>
      </c>
      <c r="I459" s="15">
        <v>0</v>
      </c>
      <c r="J459" s="14">
        <f t="shared" ref="J459:J465" si="265">I459*E459</f>
        <v>0</v>
      </c>
      <c r="K459" s="53">
        <v>0</v>
      </c>
      <c r="L459" s="14">
        <f t="shared" ref="L459:L465" si="266">K459*$E459</f>
        <v>0</v>
      </c>
      <c r="M459" s="53">
        <v>0</v>
      </c>
      <c r="N459" s="14">
        <f t="shared" ref="N459:N465" si="267">M459*$E459</f>
        <v>0</v>
      </c>
      <c r="O459" s="53">
        <v>0</v>
      </c>
      <c r="P459" s="14">
        <f t="shared" ref="P459:P465" si="268">O459*$E459</f>
        <v>0</v>
      </c>
      <c r="Q459" s="23">
        <v>246.02</v>
      </c>
      <c r="R459" s="14">
        <f t="shared" ref="R459:R465" si="269">Q459*$E459</f>
        <v>1658.1748000000002</v>
      </c>
      <c r="S459" s="88">
        <f t="shared" ref="S459:S465" si="270">(J459+H459+L459+N459+P459+R459)/F459</f>
        <v>0.50385024985663973</v>
      </c>
      <c r="T459" s="23">
        <f t="shared" ref="T459:T465" si="271">D459-G459-I459-K459-M459-O459-Q459</f>
        <v>242.25999999999996</v>
      </c>
      <c r="U459" s="14">
        <f t="shared" ref="U459:U465" si="272">T459*E459</f>
        <v>1632.8323999999998</v>
      </c>
      <c r="V459" s="88">
        <f t="shared" si="242"/>
        <v>0.49614975014336032</v>
      </c>
    </row>
    <row r="460" spans="1:22" ht="33.75" customHeight="1" x14ac:dyDescent="0.2">
      <c r="A460" s="34" t="s">
        <v>887</v>
      </c>
      <c r="B460" s="13" t="s">
        <v>888</v>
      </c>
      <c r="C460" s="35" t="s">
        <v>27</v>
      </c>
      <c r="D460" s="36">
        <v>358.14</v>
      </c>
      <c r="E460" s="36">
        <v>58.95</v>
      </c>
      <c r="F460" s="20">
        <f t="shared" si="263"/>
        <v>21112.352999999999</v>
      </c>
      <c r="G460" s="15">
        <v>0</v>
      </c>
      <c r="H460" s="14">
        <f t="shared" si="264"/>
        <v>0</v>
      </c>
      <c r="I460" s="15">
        <v>0</v>
      </c>
      <c r="J460" s="14">
        <f t="shared" si="265"/>
        <v>0</v>
      </c>
      <c r="K460" s="53">
        <v>0</v>
      </c>
      <c r="L460" s="14">
        <f t="shared" si="266"/>
        <v>0</v>
      </c>
      <c r="M460" s="53">
        <v>0</v>
      </c>
      <c r="N460" s="14">
        <f t="shared" si="267"/>
        <v>0</v>
      </c>
      <c r="O460" s="53">
        <v>0</v>
      </c>
      <c r="P460" s="14">
        <f t="shared" si="268"/>
        <v>0</v>
      </c>
      <c r="Q460" s="23"/>
      <c r="R460" s="14">
        <f t="shared" si="269"/>
        <v>0</v>
      </c>
      <c r="S460" s="88">
        <f t="shared" si="270"/>
        <v>0</v>
      </c>
      <c r="T460" s="23">
        <f t="shared" si="271"/>
        <v>358.14</v>
      </c>
      <c r="U460" s="14">
        <f t="shared" si="272"/>
        <v>21112.352999999999</v>
      </c>
      <c r="V460" s="88">
        <f t="shared" si="242"/>
        <v>1</v>
      </c>
    </row>
    <row r="461" spans="1:22" ht="22.5" customHeight="1" x14ac:dyDescent="0.2">
      <c r="A461" s="34" t="s">
        <v>889</v>
      </c>
      <c r="B461" s="13" t="s">
        <v>144</v>
      </c>
      <c r="C461" s="35" t="s">
        <v>27</v>
      </c>
      <c r="D461" s="36">
        <v>300</v>
      </c>
      <c r="E461" s="36">
        <v>25.6</v>
      </c>
      <c r="F461" s="20">
        <f t="shared" si="263"/>
        <v>7680</v>
      </c>
      <c r="G461" s="15">
        <v>0</v>
      </c>
      <c r="H461" s="14">
        <f t="shared" si="264"/>
        <v>0</v>
      </c>
      <c r="I461" s="15">
        <v>0</v>
      </c>
      <c r="J461" s="14">
        <f t="shared" si="265"/>
        <v>0</v>
      </c>
      <c r="K461" s="53">
        <v>0</v>
      </c>
      <c r="L461" s="14">
        <f t="shared" si="266"/>
        <v>0</v>
      </c>
      <c r="M461" s="53">
        <v>0</v>
      </c>
      <c r="N461" s="14">
        <f t="shared" si="267"/>
        <v>0</v>
      </c>
      <c r="O461" s="53">
        <v>0</v>
      </c>
      <c r="P461" s="14">
        <f t="shared" si="268"/>
        <v>0</v>
      </c>
      <c r="Q461" s="23">
        <v>246.02</v>
      </c>
      <c r="R461" s="14">
        <f t="shared" si="269"/>
        <v>6298.112000000001</v>
      </c>
      <c r="S461" s="88">
        <f t="shared" si="270"/>
        <v>0.82006666666666683</v>
      </c>
      <c r="T461" s="23">
        <f t="shared" si="271"/>
        <v>53.97999999999999</v>
      </c>
      <c r="U461" s="14">
        <f t="shared" si="272"/>
        <v>1381.8879999999999</v>
      </c>
      <c r="V461" s="88">
        <f t="shared" si="242"/>
        <v>0.17993333333333333</v>
      </c>
    </row>
    <row r="462" spans="1:22" ht="33.75" customHeight="1" x14ac:dyDescent="0.2">
      <c r="A462" s="34" t="s">
        <v>890</v>
      </c>
      <c r="B462" s="13" t="s">
        <v>891</v>
      </c>
      <c r="C462" s="35" t="s">
        <v>27</v>
      </c>
      <c r="D462" s="36">
        <v>130.13999999999999</v>
      </c>
      <c r="E462" s="36">
        <v>74.3</v>
      </c>
      <c r="F462" s="20">
        <f t="shared" si="263"/>
        <v>9669.4019999999982</v>
      </c>
      <c r="G462" s="15">
        <v>0</v>
      </c>
      <c r="H462" s="14">
        <f t="shared" si="264"/>
        <v>0</v>
      </c>
      <c r="I462" s="15">
        <v>0</v>
      </c>
      <c r="J462" s="14">
        <f t="shared" si="265"/>
        <v>0</v>
      </c>
      <c r="K462" s="53">
        <v>0</v>
      </c>
      <c r="L462" s="14">
        <f t="shared" si="266"/>
        <v>0</v>
      </c>
      <c r="M462" s="53">
        <v>0</v>
      </c>
      <c r="N462" s="14">
        <f t="shared" si="267"/>
        <v>0</v>
      </c>
      <c r="O462" s="53">
        <v>0</v>
      </c>
      <c r="P462" s="14">
        <f t="shared" si="268"/>
        <v>0</v>
      </c>
      <c r="Q462" s="23"/>
      <c r="R462" s="14">
        <f t="shared" si="269"/>
        <v>0</v>
      </c>
      <c r="S462" s="88">
        <f t="shared" si="270"/>
        <v>0</v>
      </c>
      <c r="T462" s="23">
        <f t="shared" si="271"/>
        <v>130.13999999999999</v>
      </c>
      <c r="U462" s="14">
        <f t="shared" si="272"/>
        <v>9669.4019999999982</v>
      </c>
      <c r="V462" s="88">
        <f t="shared" si="242"/>
        <v>1</v>
      </c>
    </row>
    <row r="463" spans="1:22" ht="22.5" customHeight="1" x14ac:dyDescent="0.2">
      <c r="A463" s="34" t="s">
        <v>892</v>
      </c>
      <c r="B463" s="13" t="s">
        <v>160</v>
      </c>
      <c r="C463" s="35" t="s">
        <v>27</v>
      </c>
      <c r="D463" s="36">
        <v>15</v>
      </c>
      <c r="E463" s="36">
        <v>378.17</v>
      </c>
      <c r="F463" s="20">
        <f t="shared" si="263"/>
        <v>5672.55</v>
      </c>
      <c r="G463" s="15">
        <v>0</v>
      </c>
      <c r="H463" s="14">
        <f t="shared" si="264"/>
        <v>0</v>
      </c>
      <c r="I463" s="15">
        <v>0</v>
      </c>
      <c r="J463" s="14">
        <f t="shared" si="265"/>
        <v>0</v>
      </c>
      <c r="K463" s="53">
        <v>0</v>
      </c>
      <c r="L463" s="14">
        <f t="shared" si="266"/>
        <v>0</v>
      </c>
      <c r="M463" s="53">
        <v>0</v>
      </c>
      <c r="N463" s="14">
        <f t="shared" si="267"/>
        <v>0</v>
      </c>
      <c r="O463" s="53">
        <v>0</v>
      </c>
      <c r="P463" s="14">
        <f t="shared" si="268"/>
        <v>0</v>
      </c>
      <c r="Q463" s="23"/>
      <c r="R463" s="14">
        <f t="shared" si="269"/>
        <v>0</v>
      </c>
      <c r="S463" s="88">
        <f t="shared" si="270"/>
        <v>0</v>
      </c>
      <c r="T463" s="23">
        <f t="shared" si="271"/>
        <v>15</v>
      </c>
      <c r="U463" s="14">
        <f t="shared" si="272"/>
        <v>5672.55</v>
      </c>
      <c r="V463" s="88">
        <f t="shared" si="242"/>
        <v>1</v>
      </c>
    </row>
    <row r="464" spans="1:22" ht="11.25" customHeight="1" x14ac:dyDescent="0.2">
      <c r="A464" s="34" t="s">
        <v>893</v>
      </c>
      <c r="B464" s="13" t="s">
        <v>128</v>
      </c>
      <c r="C464" s="35" t="s">
        <v>91</v>
      </c>
      <c r="D464" s="36">
        <v>44</v>
      </c>
      <c r="E464" s="36">
        <v>65.61</v>
      </c>
      <c r="F464" s="20">
        <f t="shared" si="263"/>
        <v>2886.84</v>
      </c>
      <c r="G464" s="15">
        <v>0</v>
      </c>
      <c r="H464" s="14">
        <f t="shared" si="264"/>
        <v>0</v>
      </c>
      <c r="I464" s="15">
        <v>0</v>
      </c>
      <c r="J464" s="14">
        <f t="shared" si="265"/>
        <v>0</v>
      </c>
      <c r="K464" s="53">
        <v>0</v>
      </c>
      <c r="L464" s="14">
        <f t="shared" si="266"/>
        <v>0</v>
      </c>
      <c r="M464" s="53">
        <v>0</v>
      </c>
      <c r="N464" s="14">
        <f t="shared" si="267"/>
        <v>0</v>
      </c>
      <c r="O464" s="53">
        <v>0</v>
      </c>
      <c r="P464" s="14">
        <f t="shared" si="268"/>
        <v>0</v>
      </c>
      <c r="Q464" s="23"/>
      <c r="R464" s="14">
        <f t="shared" si="269"/>
        <v>0</v>
      </c>
      <c r="S464" s="88">
        <f t="shared" si="270"/>
        <v>0</v>
      </c>
      <c r="T464" s="23">
        <f t="shared" si="271"/>
        <v>44</v>
      </c>
      <c r="U464" s="14">
        <f t="shared" si="272"/>
        <v>2886.84</v>
      </c>
      <c r="V464" s="88">
        <f t="shared" si="242"/>
        <v>1</v>
      </c>
    </row>
    <row r="465" spans="1:22" ht="33.75" customHeight="1" x14ac:dyDescent="0.2">
      <c r="A465" s="34" t="s">
        <v>894</v>
      </c>
      <c r="B465" s="13" t="s">
        <v>895</v>
      </c>
      <c r="C465" s="35" t="s">
        <v>27</v>
      </c>
      <c r="D465" s="36">
        <v>70</v>
      </c>
      <c r="E465" s="36">
        <v>103.8</v>
      </c>
      <c r="F465" s="20">
        <f t="shared" si="263"/>
        <v>7266</v>
      </c>
      <c r="G465" s="15">
        <v>0</v>
      </c>
      <c r="H465" s="14">
        <f t="shared" si="264"/>
        <v>0</v>
      </c>
      <c r="I465" s="15">
        <v>0</v>
      </c>
      <c r="J465" s="14">
        <f t="shared" si="265"/>
        <v>0</v>
      </c>
      <c r="K465" s="53">
        <v>0</v>
      </c>
      <c r="L465" s="14">
        <f t="shared" si="266"/>
        <v>0</v>
      </c>
      <c r="M465" s="53">
        <v>0</v>
      </c>
      <c r="N465" s="14">
        <f t="shared" si="267"/>
        <v>0</v>
      </c>
      <c r="O465" s="53">
        <v>0</v>
      </c>
      <c r="P465" s="14">
        <f t="shared" si="268"/>
        <v>0</v>
      </c>
      <c r="Q465" s="23"/>
      <c r="R465" s="14">
        <f t="shared" si="269"/>
        <v>0</v>
      </c>
      <c r="S465" s="88">
        <f t="shared" si="270"/>
        <v>0</v>
      </c>
      <c r="T465" s="23">
        <f t="shared" si="271"/>
        <v>70</v>
      </c>
      <c r="U465" s="14">
        <f t="shared" si="272"/>
        <v>7266</v>
      </c>
      <c r="V465" s="88">
        <f t="shared" si="242"/>
        <v>1</v>
      </c>
    </row>
    <row r="466" spans="1:22" ht="11.25" customHeight="1" x14ac:dyDescent="0.2">
      <c r="A466" s="66" t="s">
        <v>896</v>
      </c>
      <c r="B466" s="67" t="s">
        <v>897</v>
      </c>
      <c r="C466" s="68"/>
      <c r="D466" s="69"/>
      <c r="E466" s="69"/>
      <c r="F466" s="110">
        <f>SUM(F467:F481)-0.03</f>
        <v>243740.42169999998</v>
      </c>
      <c r="G466" s="70"/>
      <c r="H466" s="22">
        <f>SUM(H467:H481)-0</f>
        <v>0</v>
      </c>
      <c r="I466" s="51"/>
      <c r="J466" s="22">
        <f>SUM(J467:J481)-0</f>
        <v>0</v>
      </c>
      <c r="K466" s="51"/>
      <c r="L466" s="22">
        <f>SUM(L467:L481)-0</f>
        <v>0</v>
      </c>
      <c r="M466" s="51"/>
      <c r="N466" s="22">
        <f>SUM(N467:N481)-0</f>
        <v>0</v>
      </c>
      <c r="O466" s="51"/>
      <c r="P466" s="22">
        <f>SUM(P467:P481)-0</f>
        <v>130153.4</v>
      </c>
      <c r="Q466" s="70"/>
      <c r="R466" s="51">
        <f>SUM(R467:R481)-0</f>
        <v>0</v>
      </c>
      <c r="S466" s="93">
        <f>(H466+J466+L466+N466+P466+R466)/F466</f>
        <v>0.53398364986910174</v>
      </c>
      <c r="T466" s="96"/>
      <c r="U466" s="22">
        <f>SUM(U467:U481)-0.03</f>
        <v>113587.02170000003</v>
      </c>
      <c r="V466" s="94">
        <f t="shared" si="242"/>
        <v>0.46601635013089843</v>
      </c>
    </row>
    <row r="467" spans="1:22" ht="67.5" customHeight="1" x14ac:dyDescent="0.2">
      <c r="A467" s="34" t="s">
        <v>898</v>
      </c>
      <c r="B467" s="13" t="s">
        <v>168</v>
      </c>
      <c r="C467" s="35" t="s">
        <v>27</v>
      </c>
      <c r="D467" s="36">
        <v>235.53</v>
      </c>
      <c r="E467" s="36">
        <v>212.36</v>
      </c>
      <c r="F467" s="20">
        <f t="shared" ref="F467:F481" si="273">D467*E467</f>
        <v>50017.150800000003</v>
      </c>
      <c r="G467" s="15">
        <v>0</v>
      </c>
      <c r="H467" s="14">
        <f t="shared" ref="H467:H481" si="274">G467*E467</f>
        <v>0</v>
      </c>
      <c r="I467" s="15">
        <v>0</v>
      </c>
      <c r="J467" s="14">
        <f t="shared" ref="J467:J481" si="275">I467*E467</f>
        <v>0</v>
      </c>
      <c r="K467" s="53">
        <v>0</v>
      </c>
      <c r="L467" s="14">
        <f t="shared" ref="L467:L481" si="276">K467*$E467</f>
        <v>0</v>
      </c>
      <c r="M467" s="53">
        <v>0</v>
      </c>
      <c r="N467" s="14">
        <f t="shared" ref="N467:N481" si="277">M467*$E467</f>
        <v>0</v>
      </c>
      <c r="O467" s="53">
        <v>0</v>
      </c>
      <c r="P467" s="14">
        <f t="shared" ref="P467:P481" si="278">O467*$E467</f>
        <v>0</v>
      </c>
      <c r="Q467" s="23"/>
      <c r="R467" s="14">
        <f t="shared" ref="R467:R481" si="279">Q467*$E467</f>
        <v>0</v>
      </c>
      <c r="S467" s="88">
        <f t="shared" ref="S467:S481" si="280">(J467+H467+L467+N467+P467+R467)/F467</f>
        <v>0</v>
      </c>
      <c r="T467" s="23">
        <f t="shared" ref="T467:T481" si="281">D467-G467-I467-K467-M467-O467-Q467</f>
        <v>235.53</v>
      </c>
      <c r="U467" s="14">
        <f t="shared" ref="U467:U481" si="282">T467*E467</f>
        <v>50017.150800000003</v>
      </c>
      <c r="V467" s="88">
        <f t="shared" si="242"/>
        <v>1</v>
      </c>
    </row>
    <row r="468" spans="1:22" ht="22.5" customHeight="1" x14ac:dyDescent="0.2">
      <c r="A468" s="34" t="s">
        <v>899</v>
      </c>
      <c r="B468" s="13" t="s">
        <v>172</v>
      </c>
      <c r="C468" s="35" t="s">
        <v>27</v>
      </c>
      <c r="D468" s="36">
        <v>34.54</v>
      </c>
      <c r="E468" s="36">
        <v>72.56</v>
      </c>
      <c r="F468" s="20">
        <f t="shared" si="273"/>
        <v>2506.2224000000001</v>
      </c>
      <c r="G468" s="15">
        <v>0</v>
      </c>
      <c r="H468" s="14">
        <f t="shared" si="274"/>
        <v>0</v>
      </c>
      <c r="I468" s="15">
        <v>0</v>
      </c>
      <c r="J468" s="14">
        <f t="shared" si="275"/>
        <v>0</v>
      </c>
      <c r="K468" s="53">
        <v>0</v>
      </c>
      <c r="L468" s="14">
        <f t="shared" si="276"/>
        <v>0</v>
      </c>
      <c r="M468" s="53">
        <v>0</v>
      </c>
      <c r="N468" s="14">
        <f t="shared" si="277"/>
        <v>0</v>
      </c>
      <c r="O468" s="53">
        <v>0</v>
      </c>
      <c r="P468" s="14">
        <f t="shared" si="278"/>
        <v>0</v>
      </c>
      <c r="Q468" s="23"/>
      <c r="R468" s="14">
        <f t="shared" si="279"/>
        <v>0</v>
      </c>
      <c r="S468" s="88">
        <f t="shared" si="280"/>
        <v>0</v>
      </c>
      <c r="T468" s="23">
        <f t="shared" si="281"/>
        <v>34.54</v>
      </c>
      <c r="U468" s="14">
        <f t="shared" si="282"/>
        <v>2506.2224000000001</v>
      </c>
      <c r="V468" s="88">
        <f t="shared" si="242"/>
        <v>1</v>
      </c>
    </row>
    <row r="469" spans="1:22" ht="22.5" customHeight="1" x14ac:dyDescent="0.2">
      <c r="A469" s="34" t="s">
        <v>900</v>
      </c>
      <c r="B469" s="13" t="s">
        <v>174</v>
      </c>
      <c r="C469" s="35" t="s">
        <v>27</v>
      </c>
      <c r="D469" s="36">
        <v>34.54</v>
      </c>
      <c r="E469" s="36">
        <v>4.71</v>
      </c>
      <c r="F469" s="20">
        <f t="shared" si="273"/>
        <v>162.68340000000001</v>
      </c>
      <c r="G469" s="15">
        <v>0</v>
      </c>
      <c r="H469" s="14">
        <f t="shared" si="274"/>
        <v>0</v>
      </c>
      <c r="I469" s="15">
        <v>0</v>
      </c>
      <c r="J469" s="14">
        <f t="shared" si="275"/>
        <v>0</v>
      </c>
      <c r="K469" s="53">
        <v>0</v>
      </c>
      <c r="L469" s="14">
        <f t="shared" si="276"/>
        <v>0</v>
      </c>
      <c r="M469" s="53">
        <v>0</v>
      </c>
      <c r="N469" s="14">
        <f t="shared" si="277"/>
        <v>0</v>
      </c>
      <c r="O469" s="53">
        <v>0</v>
      </c>
      <c r="P469" s="14">
        <f t="shared" si="278"/>
        <v>0</v>
      </c>
      <c r="Q469" s="23"/>
      <c r="R469" s="14">
        <f t="shared" si="279"/>
        <v>0</v>
      </c>
      <c r="S469" s="88">
        <f t="shared" si="280"/>
        <v>0</v>
      </c>
      <c r="T469" s="23">
        <f t="shared" si="281"/>
        <v>34.54</v>
      </c>
      <c r="U469" s="14">
        <f t="shared" si="282"/>
        <v>162.68340000000001</v>
      </c>
      <c r="V469" s="88">
        <f t="shared" si="242"/>
        <v>1</v>
      </c>
    </row>
    <row r="470" spans="1:22" ht="22.5" customHeight="1" x14ac:dyDescent="0.2">
      <c r="A470" s="34" t="s">
        <v>901</v>
      </c>
      <c r="B470" s="13" t="s">
        <v>176</v>
      </c>
      <c r="C470" s="35" t="s">
        <v>27</v>
      </c>
      <c r="D470" s="36">
        <v>34.54</v>
      </c>
      <c r="E470" s="36">
        <v>27.17</v>
      </c>
      <c r="F470" s="20">
        <f t="shared" si="273"/>
        <v>938.45180000000005</v>
      </c>
      <c r="G470" s="15">
        <v>0</v>
      </c>
      <c r="H470" s="14">
        <f t="shared" si="274"/>
        <v>0</v>
      </c>
      <c r="I470" s="15">
        <v>0</v>
      </c>
      <c r="J470" s="14">
        <f t="shared" si="275"/>
        <v>0</v>
      </c>
      <c r="K470" s="53">
        <v>0</v>
      </c>
      <c r="L470" s="14">
        <f t="shared" si="276"/>
        <v>0</v>
      </c>
      <c r="M470" s="53">
        <v>0</v>
      </c>
      <c r="N470" s="14">
        <f t="shared" si="277"/>
        <v>0</v>
      </c>
      <c r="O470" s="53">
        <v>0</v>
      </c>
      <c r="P470" s="14">
        <f t="shared" si="278"/>
        <v>0</v>
      </c>
      <c r="Q470" s="23"/>
      <c r="R470" s="14">
        <f t="shared" si="279"/>
        <v>0</v>
      </c>
      <c r="S470" s="88">
        <f t="shared" si="280"/>
        <v>0</v>
      </c>
      <c r="T470" s="23">
        <f t="shared" si="281"/>
        <v>34.54</v>
      </c>
      <c r="U470" s="14">
        <f t="shared" si="282"/>
        <v>938.45180000000005</v>
      </c>
      <c r="V470" s="88">
        <f t="shared" si="242"/>
        <v>1</v>
      </c>
    </row>
    <row r="471" spans="1:22" ht="22.5" customHeight="1" x14ac:dyDescent="0.2">
      <c r="A471" s="34" t="s">
        <v>902</v>
      </c>
      <c r="B471" s="13" t="s">
        <v>178</v>
      </c>
      <c r="C471" s="35" t="s">
        <v>27</v>
      </c>
      <c r="D471" s="36">
        <v>34.54</v>
      </c>
      <c r="E471" s="36">
        <v>13.98</v>
      </c>
      <c r="F471" s="20">
        <f t="shared" si="273"/>
        <v>482.86919999999998</v>
      </c>
      <c r="G471" s="15">
        <v>0</v>
      </c>
      <c r="H471" s="14">
        <f t="shared" si="274"/>
        <v>0</v>
      </c>
      <c r="I471" s="15">
        <v>0</v>
      </c>
      <c r="J471" s="14">
        <f t="shared" si="275"/>
        <v>0</v>
      </c>
      <c r="K471" s="53">
        <v>0</v>
      </c>
      <c r="L471" s="14">
        <f t="shared" si="276"/>
        <v>0</v>
      </c>
      <c r="M471" s="53">
        <v>0</v>
      </c>
      <c r="N471" s="14">
        <f t="shared" si="277"/>
        <v>0</v>
      </c>
      <c r="O471" s="53">
        <v>0</v>
      </c>
      <c r="P471" s="14">
        <f t="shared" si="278"/>
        <v>0</v>
      </c>
      <c r="Q471" s="23"/>
      <c r="R471" s="14">
        <f t="shared" si="279"/>
        <v>0</v>
      </c>
      <c r="S471" s="88">
        <f t="shared" si="280"/>
        <v>0</v>
      </c>
      <c r="T471" s="23">
        <f t="shared" si="281"/>
        <v>34.54</v>
      </c>
      <c r="U471" s="14">
        <f t="shared" si="282"/>
        <v>482.86919999999998</v>
      </c>
      <c r="V471" s="88">
        <f t="shared" si="242"/>
        <v>1</v>
      </c>
    </row>
    <row r="472" spans="1:22" ht="22.5" customHeight="1" x14ac:dyDescent="0.2">
      <c r="A472" s="34" t="s">
        <v>903</v>
      </c>
      <c r="B472" s="13" t="s">
        <v>904</v>
      </c>
      <c r="C472" s="35" t="s">
        <v>27</v>
      </c>
      <c r="D472" s="36">
        <v>33.409999999999997</v>
      </c>
      <c r="E472" s="36">
        <v>44.05</v>
      </c>
      <c r="F472" s="20">
        <f t="shared" si="273"/>
        <v>1471.7104999999997</v>
      </c>
      <c r="G472" s="15">
        <v>0</v>
      </c>
      <c r="H472" s="14">
        <f t="shared" si="274"/>
        <v>0</v>
      </c>
      <c r="I472" s="15">
        <v>0</v>
      </c>
      <c r="J472" s="14">
        <f t="shared" si="275"/>
        <v>0</v>
      </c>
      <c r="K472" s="53">
        <v>0</v>
      </c>
      <c r="L472" s="14">
        <f t="shared" si="276"/>
        <v>0</v>
      </c>
      <c r="M472" s="53">
        <v>0</v>
      </c>
      <c r="N472" s="14">
        <f t="shared" si="277"/>
        <v>0</v>
      </c>
      <c r="O472" s="53">
        <v>0</v>
      </c>
      <c r="P472" s="14">
        <f t="shared" si="278"/>
        <v>0</v>
      </c>
      <c r="Q472" s="23"/>
      <c r="R472" s="14">
        <f t="shared" si="279"/>
        <v>0</v>
      </c>
      <c r="S472" s="88">
        <f t="shared" si="280"/>
        <v>0</v>
      </c>
      <c r="T472" s="23">
        <f t="shared" si="281"/>
        <v>33.409999999999997</v>
      </c>
      <c r="U472" s="14">
        <f t="shared" si="282"/>
        <v>1471.7104999999997</v>
      </c>
      <c r="V472" s="88">
        <f t="shared" si="242"/>
        <v>1</v>
      </c>
    </row>
    <row r="473" spans="1:22" ht="33.75" customHeight="1" x14ac:dyDescent="0.2">
      <c r="A473" s="34" t="s">
        <v>905</v>
      </c>
      <c r="B473" s="13" t="s">
        <v>109</v>
      </c>
      <c r="C473" s="35" t="s">
        <v>27</v>
      </c>
      <c r="D473" s="36">
        <v>260</v>
      </c>
      <c r="E473" s="36">
        <v>500.59</v>
      </c>
      <c r="F473" s="20">
        <f t="shared" si="273"/>
        <v>130153.4</v>
      </c>
      <c r="G473" s="15">
        <v>0</v>
      </c>
      <c r="H473" s="14">
        <f t="shared" si="274"/>
        <v>0</v>
      </c>
      <c r="I473" s="15">
        <v>0</v>
      </c>
      <c r="J473" s="14">
        <f t="shared" si="275"/>
        <v>0</v>
      </c>
      <c r="K473" s="53">
        <v>0</v>
      </c>
      <c r="L473" s="14">
        <f t="shared" si="276"/>
        <v>0</v>
      </c>
      <c r="M473" s="53">
        <v>0</v>
      </c>
      <c r="N473" s="14">
        <f t="shared" si="277"/>
        <v>0</v>
      </c>
      <c r="O473" s="53">
        <v>260</v>
      </c>
      <c r="P473" s="14">
        <f t="shared" si="278"/>
        <v>130153.4</v>
      </c>
      <c r="Q473" s="23"/>
      <c r="R473" s="14">
        <f t="shared" si="279"/>
        <v>0</v>
      </c>
      <c r="S473" s="88">
        <f t="shared" si="280"/>
        <v>1</v>
      </c>
      <c r="T473" s="23">
        <f t="shared" si="281"/>
        <v>0</v>
      </c>
      <c r="U473" s="14">
        <f t="shared" si="282"/>
        <v>0</v>
      </c>
      <c r="V473" s="88">
        <f t="shared" si="242"/>
        <v>0</v>
      </c>
    </row>
    <row r="474" spans="1:22" ht="33.75" customHeight="1" x14ac:dyDescent="0.2">
      <c r="A474" s="34" t="s">
        <v>906</v>
      </c>
      <c r="B474" s="13" t="s">
        <v>107</v>
      </c>
      <c r="C474" s="35" t="s">
        <v>27</v>
      </c>
      <c r="D474" s="36">
        <v>34.54</v>
      </c>
      <c r="E474" s="36">
        <v>83.9</v>
      </c>
      <c r="F474" s="20">
        <f t="shared" si="273"/>
        <v>2897.9059999999999</v>
      </c>
      <c r="G474" s="15">
        <v>0</v>
      </c>
      <c r="H474" s="14">
        <f t="shared" si="274"/>
        <v>0</v>
      </c>
      <c r="I474" s="15">
        <v>0</v>
      </c>
      <c r="J474" s="14">
        <f t="shared" si="275"/>
        <v>0</v>
      </c>
      <c r="K474" s="53">
        <v>0</v>
      </c>
      <c r="L474" s="14">
        <f t="shared" si="276"/>
        <v>0</v>
      </c>
      <c r="M474" s="53">
        <v>0</v>
      </c>
      <c r="N474" s="14">
        <f t="shared" si="277"/>
        <v>0</v>
      </c>
      <c r="O474" s="53">
        <v>0</v>
      </c>
      <c r="P474" s="14">
        <f t="shared" si="278"/>
        <v>0</v>
      </c>
      <c r="Q474" s="23"/>
      <c r="R474" s="14">
        <f t="shared" si="279"/>
        <v>0</v>
      </c>
      <c r="S474" s="88">
        <f t="shared" si="280"/>
        <v>0</v>
      </c>
      <c r="T474" s="23">
        <f t="shared" si="281"/>
        <v>34.54</v>
      </c>
      <c r="U474" s="14">
        <f t="shared" si="282"/>
        <v>2897.9059999999999</v>
      </c>
      <c r="V474" s="88">
        <f t="shared" si="242"/>
        <v>1</v>
      </c>
    </row>
    <row r="475" spans="1:22" ht="11.25" customHeight="1" x14ac:dyDescent="0.2">
      <c r="A475" s="34" t="s">
        <v>907</v>
      </c>
      <c r="B475" s="13" t="s">
        <v>124</v>
      </c>
      <c r="C475" s="35" t="s">
        <v>27</v>
      </c>
      <c r="D475" s="36">
        <v>235.53</v>
      </c>
      <c r="E475" s="36">
        <v>16.38</v>
      </c>
      <c r="F475" s="20">
        <f t="shared" si="273"/>
        <v>3857.9813999999997</v>
      </c>
      <c r="G475" s="15">
        <v>0</v>
      </c>
      <c r="H475" s="14">
        <f t="shared" si="274"/>
        <v>0</v>
      </c>
      <c r="I475" s="15">
        <v>0</v>
      </c>
      <c r="J475" s="14">
        <f t="shared" si="275"/>
        <v>0</v>
      </c>
      <c r="K475" s="53">
        <v>0</v>
      </c>
      <c r="L475" s="14">
        <f t="shared" si="276"/>
        <v>0</v>
      </c>
      <c r="M475" s="53">
        <v>0</v>
      </c>
      <c r="N475" s="14">
        <f t="shared" si="277"/>
        <v>0</v>
      </c>
      <c r="O475" s="53">
        <v>0</v>
      </c>
      <c r="P475" s="14">
        <f t="shared" si="278"/>
        <v>0</v>
      </c>
      <c r="Q475" s="23"/>
      <c r="R475" s="14">
        <f t="shared" si="279"/>
        <v>0</v>
      </c>
      <c r="S475" s="88">
        <f t="shared" si="280"/>
        <v>0</v>
      </c>
      <c r="T475" s="23">
        <f t="shared" si="281"/>
        <v>235.53</v>
      </c>
      <c r="U475" s="14">
        <f t="shared" si="282"/>
        <v>3857.9813999999997</v>
      </c>
      <c r="V475" s="88">
        <f t="shared" si="242"/>
        <v>1</v>
      </c>
    </row>
    <row r="476" spans="1:22" ht="45" customHeight="1" x14ac:dyDescent="0.2">
      <c r="A476" s="34" t="s">
        <v>908</v>
      </c>
      <c r="B476" s="13" t="s">
        <v>909</v>
      </c>
      <c r="C476" s="35" t="s">
        <v>27</v>
      </c>
      <c r="D476" s="36">
        <v>654.26</v>
      </c>
      <c r="E476" s="36">
        <v>41.81</v>
      </c>
      <c r="F476" s="20">
        <f t="shared" si="273"/>
        <v>27354.6106</v>
      </c>
      <c r="G476" s="15">
        <v>0</v>
      </c>
      <c r="H476" s="14">
        <f t="shared" si="274"/>
        <v>0</v>
      </c>
      <c r="I476" s="15">
        <v>0</v>
      </c>
      <c r="J476" s="14">
        <f t="shared" si="275"/>
        <v>0</v>
      </c>
      <c r="K476" s="53">
        <v>0</v>
      </c>
      <c r="L476" s="14">
        <f t="shared" si="276"/>
        <v>0</v>
      </c>
      <c r="M476" s="53">
        <v>0</v>
      </c>
      <c r="N476" s="14">
        <f t="shared" si="277"/>
        <v>0</v>
      </c>
      <c r="O476" s="53">
        <v>0</v>
      </c>
      <c r="P476" s="14">
        <f t="shared" si="278"/>
        <v>0</v>
      </c>
      <c r="Q476" s="23"/>
      <c r="R476" s="14">
        <f t="shared" si="279"/>
        <v>0</v>
      </c>
      <c r="S476" s="88">
        <f t="shared" si="280"/>
        <v>0</v>
      </c>
      <c r="T476" s="23">
        <f t="shared" si="281"/>
        <v>654.26</v>
      </c>
      <c r="U476" s="14">
        <f t="shared" si="282"/>
        <v>27354.6106</v>
      </c>
      <c r="V476" s="88">
        <f t="shared" si="242"/>
        <v>1</v>
      </c>
    </row>
    <row r="477" spans="1:22" ht="33.75" customHeight="1" x14ac:dyDescent="0.2">
      <c r="A477" s="34" t="s">
        <v>910</v>
      </c>
      <c r="B477" s="13" t="s">
        <v>911</v>
      </c>
      <c r="C477" s="35" t="s">
        <v>33</v>
      </c>
      <c r="D477" s="36">
        <v>32.75</v>
      </c>
      <c r="E477" s="36">
        <v>37.24</v>
      </c>
      <c r="F477" s="20">
        <f t="shared" si="273"/>
        <v>1219.6100000000001</v>
      </c>
      <c r="G477" s="15">
        <v>0</v>
      </c>
      <c r="H477" s="14">
        <f t="shared" si="274"/>
        <v>0</v>
      </c>
      <c r="I477" s="15">
        <v>0</v>
      </c>
      <c r="J477" s="14">
        <f t="shared" si="275"/>
        <v>0</v>
      </c>
      <c r="K477" s="53">
        <v>0</v>
      </c>
      <c r="L477" s="14">
        <f t="shared" si="276"/>
        <v>0</v>
      </c>
      <c r="M477" s="53">
        <v>0</v>
      </c>
      <c r="N477" s="14">
        <f t="shared" si="277"/>
        <v>0</v>
      </c>
      <c r="O477" s="53">
        <v>0</v>
      </c>
      <c r="P477" s="14">
        <f t="shared" si="278"/>
        <v>0</v>
      </c>
      <c r="Q477" s="23"/>
      <c r="R477" s="14">
        <f t="shared" si="279"/>
        <v>0</v>
      </c>
      <c r="S477" s="88">
        <f t="shared" si="280"/>
        <v>0</v>
      </c>
      <c r="T477" s="23">
        <f t="shared" si="281"/>
        <v>32.75</v>
      </c>
      <c r="U477" s="14">
        <f t="shared" si="282"/>
        <v>1219.6100000000001</v>
      </c>
      <c r="V477" s="88">
        <f t="shared" si="242"/>
        <v>1</v>
      </c>
    </row>
    <row r="478" spans="1:22" ht="33.75" customHeight="1" x14ac:dyDescent="0.2">
      <c r="A478" s="34" t="s">
        <v>912</v>
      </c>
      <c r="B478" s="13" t="s">
        <v>111</v>
      </c>
      <c r="C478" s="35" t="s">
        <v>27</v>
      </c>
      <c r="D478" s="36">
        <v>66</v>
      </c>
      <c r="E478" s="36">
        <v>201.52</v>
      </c>
      <c r="F478" s="20">
        <f t="shared" si="273"/>
        <v>13300.320000000002</v>
      </c>
      <c r="G478" s="15">
        <v>0</v>
      </c>
      <c r="H478" s="14">
        <f t="shared" si="274"/>
        <v>0</v>
      </c>
      <c r="I478" s="15">
        <v>0</v>
      </c>
      <c r="J478" s="14">
        <f t="shared" si="275"/>
        <v>0</v>
      </c>
      <c r="K478" s="53">
        <v>0</v>
      </c>
      <c r="L478" s="14">
        <f t="shared" si="276"/>
        <v>0</v>
      </c>
      <c r="M478" s="53">
        <v>0</v>
      </c>
      <c r="N478" s="14">
        <f t="shared" si="277"/>
        <v>0</v>
      </c>
      <c r="O478" s="53">
        <v>0</v>
      </c>
      <c r="P478" s="14">
        <f t="shared" si="278"/>
        <v>0</v>
      </c>
      <c r="Q478" s="23"/>
      <c r="R478" s="14">
        <f t="shared" si="279"/>
        <v>0</v>
      </c>
      <c r="S478" s="88">
        <f t="shared" si="280"/>
        <v>0</v>
      </c>
      <c r="T478" s="23">
        <f t="shared" si="281"/>
        <v>66</v>
      </c>
      <c r="U478" s="14">
        <f t="shared" si="282"/>
        <v>13300.320000000002</v>
      </c>
      <c r="V478" s="88">
        <f t="shared" si="242"/>
        <v>1</v>
      </c>
    </row>
    <row r="479" spans="1:22" ht="33.75" customHeight="1" x14ac:dyDescent="0.2">
      <c r="A479" s="34" t="s">
        <v>913</v>
      </c>
      <c r="B479" s="13" t="s">
        <v>126</v>
      </c>
      <c r="C479" s="35" t="s">
        <v>27</v>
      </c>
      <c r="D479" s="36">
        <v>52.41</v>
      </c>
      <c r="E479" s="36">
        <v>120.16</v>
      </c>
      <c r="F479" s="20">
        <f t="shared" si="273"/>
        <v>6297.5855999999994</v>
      </c>
      <c r="G479" s="15">
        <v>0</v>
      </c>
      <c r="H479" s="14">
        <f t="shared" si="274"/>
        <v>0</v>
      </c>
      <c r="I479" s="15">
        <v>0</v>
      </c>
      <c r="J479" s="14">
        <f t="shared" si="275"/>
        <v>0</v>
      </c>
      <c r="K479" s="53">
        <v>0</v>
      </c>
      <c r="L479" s="14">
        <f t="shared" si="276"/>
        <v>0</v>
      </c>
      <c r="M479" s="53">
        <v>0</v>
      </c>
      <c r="N479" s="14">
        <f t="shared" si="277"/>
        <v>0</v>
      </c>
      <c r="O479" s="53">
        <v>0</v>
      </c>
      <c r="P479" s="14">
        <f t="shared" si="278"/>
        <v>0</v>
      </c>
      <c r="Q479" s="23"/>
      <c r="R479" s="14">
        <f t="shared" si="279"/>
        <v>0</v>
      </c>
      <c r="S479" s="88">
        <f t="shared" si="280"/>
        <v>0</v>
      </c>
      <c r="T479" s="23">
        <f t="shared" si="281"/>
        <v>52.41</v>
      </c>
      <c r="U479" s="14">
        <f t="shared" si="282"/>
        <v>6297.5855999999994</v>
      </c>
      <c r="V479" s="88">
        <f t="shared" si="242"/>
        <v>1</v>
      </c>
    </row>
    <row r="480" spans="1:22" ht="33.75" customHeight="1" x14ac:dyDescent="0.2">
      <c r="A480" s="34" t="s">
        <v>914</v>
      </c>
      <c r="B480" s="13" t="s">
        <v>915</v>
      </c>
      <c r="C480" s="35" t="s">
        <v>91</v>
      </c>
      <c r="D480" s="36">
        <v>1100</v>
      </c>
      <c r="E480" s="36">
        <v>2.29</v>
      </c>
      <c r="F480" s="20">
        <f t="shared" si="273"/>
        <v>2519</v>
      </c>
      <c r="G480" s="15">
        <v>0</v>
      </c>
      <c r="H480" s="14">
        <f t="shared" si="274"/>
        <v>0</v>
      </c>
      <c r="I480" s="15">
        <v>0</v>
      </c>
      <c r="J480" s="14">
        <f t="shared" si="275"/>
        <v>0</v>
      </c>
      <c r="K480" s="53">
        <v>0</v>
      </c>
      <c r="L480" s="14">
        <f t="shared" si="276"/>
        <v>0</v>
      </c>
      <c r="M480" s="53">
        <v>0</v>
      </c>
      <c r="N480" s="14">
        <f t="shared" si="277"/>
        <v>0</v>
      </c>
      <c r="O480" s="53">
        <v>0</v>
      </c>
      <c r="P480" s="14">
        <f t="shared" si="278"/>
        <v>0</v>
      </c>
      <c r="Q480" s="23"/>
      <c r="R480" s="14">
        <f t="shared" si="279"/>
        <v>0</v>
      </c>
      <c r="S480" s="88">
        <f t="shared" si="280"/>
        <v>0</v>
      </c>
      <c r="T480" s="23">
        <f t="shared" si="281"/>
        <v>1100</v>
      </c>
      <c r="U480" s="14">
        <f t="shared" si="282"/>
        <v>2519</v>
      </c>
      <c r="V480" s="88">
        <f t="shared" si="242"/>
        <v>1</v>
      </c>
    </row>
    <row r="481" spans="1:22" ht="33.75" customHeight="1" x14ac:dyDescent="0.2">
      <c r="A481" s="34" t="s">
        <v>916</v>
      </c>
      <c r="B481" s="13" t="s">
        <v>130</v>
      </c>
      <c r="C481" s="35" t="s">
        <v>27</v>
      </c>
      <c r="D481" s="36">
        <v>5</v>
      </c>
      <c r="E481" s="36">
        <v>112.19</v>
      </c>
      <c r="F481" s="20">
        <f t="shared" si="273"/>
        <v>560.95000000000005</v>
      </c>
      <c r="G481" s="15">
        <v>0</v>
      </c>
      <c r="H481" s="14">
        <f t="shared" si="274"/>
        <v>0</v>
      </c>
      <c r="I481" s="15">
        <v>0</v>
      </c>
      <c r="J481" s="14">
        <f t="shared" si="275"/>
        <v>0</v>
      </c>
      <c r="K481" s="53">
        <v>0</v>
      </c>
      <c r="L481" s="14">
        <f t="shared" si="276"/>
        <v>0</v>
      </c>
      <c r="M481" s="53">
        <v>0</v>
      </c>
      <c r="N481" s="14">
        <f t="shared" si="277"/>
        <v>0</v>
      </c>
      <c r="O481" s="53">
        <v>0</v>
      </c>
      <c r="P481" s="14">
        <f t="shared" si="278"/>
        <v>0</v>
      </c>
      <c r="Q481" s="23"/>
      <c r="R481" s="14">
        <f t="shared" si="279"/>
        <v>0</v>
      </c>
      <c r="S481" s="88">
        <f t="shared" si="280"/>
        <v>0</v>
      </c>
      <c r="T481" s="23">
        <f t="shared" si="281"/>
        <v>5</v>
      </c>
      <c r="U481" s="14">
        <f t="shared" si="282"/>
        <v>560.95000000000005</v>
      </c>
      <c r="V481" s="88">
        <f t="shared" si="242"/>
        <v>1</v>
      </c>
    </row>
    <row r="482" spans="1:22" ht="11.25" customHeight="1" x14ac:dyDescent="0.2">
      <c r="A482" s="66" t="s">
        <v>917</v>
      </c>
      <c r="B482" s="67" t="s">
        <v>918</v>
      </c>
      <c r="C482" s="68"/>
      <c r="D482" s="69"/>
      <c r="E482" s="69"/>
      <c r="F482" s="110">
        <f>SUM(F483:F490)-0.03</f>
        <v>18872.008899999997</v>
      </c>
      <c r="G482" s="70"/>
      <c r="H482" s="22">
        <f>SUM(H483:H490)-0</f>
        <v>0</v>
      </c>
      <c r="I482" s="51"/>
      <c r="J482" s="22">
        <f>SUM(J483:J490)-0</f>
        <v>0</v>
      </c>
      <c r="K482" s="51"/>
      <c r="L482" s="22">
        <f>SUM(L483:L490)-0</f>
        <v>0</v>
      </c>
      <c r="M482" s="51"/>
      <c r="N482" s="22">
        <f>SUM(N483:N490)-0</f>
        <v>0</v>
      </c>
      <c r="O482" s="51"/>
      <c r="P482" s="22">
        <f>SUM(P483:P490)-0</f>
        <v>0</v>
      </c>
      <c r="Q482" s="70"/>
      <c r="R482" s="51">
        <f>SUM(R483:R490)-0</f>
        <v>0</v>
      </c>
      <c r="S482" s="93">
        <f>(H482+J482+L482+N482+P482+R482)/F482</f>
        <v>0</v>
      </c>
      <c r="T482" s="96"/>
      <c r="U482" s="22">
        <f>SUM(U483:U490)-0.03</f>
        <v>18872.008899999997</v>
      </c>
      <c r="V482" s="94">
        <f t="shared" si="242"/>
        <v>1</v>
      </c>
    </row>
    <row r="483" spans="1:22" ht="22.5" customHeight="1" x14ac:dyDescent="0.2">
      <c r="A483" s="34" t="s">
        <v>919</v>
      </c>
      <c r="B483" s="13" t="s">
        <v>150</v>
      </c>
      <c r="C483" s="35" t="s">
        <v>27</v>
      </c>
      <c r="D483" s="36">
        <v>517.83000000000004</v>
      </c>
      <c r="E483" s="36">
        <v>14.62</v>
      </c>
      <c r="F483" s="20">
        <f t="shared" ref="F483:F490" si="283">D483*E483</f>
        <v>7570.6746000000003</v>
      </c>
      <c r="G483" s="15">
        <v>0</v>
      </c>
      <c r="H483" s="14">
        <f t="shared" ref="H483:H490" si="284">G483*E483</f>
        <v>0</v>
      </c>
      <c r="I483" s="15">
        <v>0</v>
      </c>
      <c r="J483" s="14">
        <f t="shared" ref="J483:J490" si="285">I483*E483</f>
        <v>0</v>
      </c>
      <c r="K483" s="53">
        <v>0</v>
      </c>
      <c r="L483" s="14">
        <f t="shared" ref="L483:L490" si="286">K483*$E483</f>
        <v>0</v>
      </c>
      <c r="M483" s="53">
        <v>0</v>
      </c>
      <c r="N483" s="14">
        <f t="shared" ref="N483:N490" si="287">M483*$E483</f>
        <v>0</v>
      </c>
      <c r="O483" s="53">
        <v>0</v>
      </c>
      <c r="P483" s="14">
        <f t="shared" ref="P483:P490" si="288">O483*$E483</f>
        <v>0</v>
      </c>
      <c r="Q483" s="23"/>
      <c r="R483" s="14">
        <f t="shared" ref="R483:R490" si="289">Q483*$E483</f>
        <v>0</v>
      </c>
      <c r="S483" s="88">
        <f t="shared" ref="S483:S490" si="290">(J483+H483+L483+N483+P483+R483)/F483</f>
        <v>0</v>
      </c>
      <c r="T483" s="23">
        <f t="shared" ref="T483:T490" si="291">D483-G483-I483-K483-M483-O483-Q483</f>
        <v>517.83000000000004</v>
      </c>
      <c r="U483" s="14">
        <f t="shared" ref="U483:U490" si="292">T483*E483</f>
        <v>7570.6746000000003</v>
      </c>
      <c r="V483" s="88">
        <f t="shared" si="242"/>
        <v>1</v>
      </c>
    </row>
    <row r="484" spans="1:22" ht="22.5" customHeight="1" x14ac:dyDescent="0.2">
      <c r="A484" s="34" t="s">
        <v>920</v>
      </c>
      <c r="B484" s="13" t="s">
        <v>148</v>
      </c>
      <c r="C484" s="35" t="s">
        <v>27</v>
      </c>
      <c r="D484" s="36">
        <v>517.83000000000004</v>
      </c>
      <c r="E484" s="36">
        <v>10.91</v>
      </c>
      <c r="F484" s="20">
        <f t="shared" si="283"/>
        <v>5649.5253000000002</v>
      </c>
      <c r="G484" s="15">
        <v>0</v>
      </c>
      <c r="H484" s="14">
        <f t="shared" si="284"/>
        <v>0</v>
      </c>
      <c r="I484" s="15">
        <v>0</v>
      </c>
      <c r="J484" s="14">
        <f t="shared" si="285"/>
        <v>0</v>
      </c>
      <c r="K484" s="53">
        <v>0</v>
      </c>
      <c r="L484" s="14">
        <f t="shared" si="286"/>
        <v>0</v>
      </c>
      <c r="M484" s="53">
        <v>0</v>
      </c>
      <c r="N484" s="14">
        <f t="shared" si="287"/>
        <v>0</v>
      </c>
      <c r="O484" s="53">
        <v>0</v>
      </c>
      <c r="P484" s="14">
        <f t="shared" si="288"/>
        <v>0</v>
      </c>
      <c r="Q484" s="23"/>
      <c r="R484" s="14">
        <f t="shared" si="289"/>
        <v>0</v>
      </c>
      <c r="S484" s="88">
        <f t="shared" si="290"/>
        <v>0</v>
      </c>
      <c r="T484" s="23">
        <f t="shared" si="291"/>
        <v>517.83000000000004</v>
      </c>
      <c r="U484" s="14">
        <f t="shared" si="292"/>
        <v>5649.5253000000002</v>
      </c>
      <c r="V484" s="88">
        <f t="shared" si="242"/>
        <v>1</v>
      </c>
    </row>
    <row r="485" spans="1:22" ht="22.5" customHeight="1" x14ac:dyDescent="0.2">
      <c r="A485" s="34" t="s">
        <v>921</v>
      </c>
      <c r="B485" s="13" t="s">
        <v>146</v>
      </c>
      <c r="C485" s="35" t="s">
        <v>27</v>
      </c>
      <c r="D485" s="36">
        <v>517.83000000000004</v>
      </c>
      <c r="E485" s="36">
        <v>3.39</v>
      </c>
      <c r="F485" s="20">
        <f t="shared" si="283"/>
        <v>1755.4437000000003</v>
      </c>
      <c r="G485" s="15">
        <v>0</v>
      </c>
      <c r="H485" s="14">
        <f t="shared" si="284"/>
        <v>0</v>
      </c>
      <c r="I485" s="15">
        <v>0</v>
      </c>
      <c r="J485" s="14">
        <f t="shared" si="285"/>
        <v>0</v>
      </c>
      <c r="K485" s="53">
        <v>0</v>
      </c>
      <c r="L485" s="14">
        <f t="shared" si="286"/>
        <v>0</v>
      </c>
      <c r="M485" s="53">
        <v>0</v>
      </c>
      <c r="N485" s="14">
        <f t="shared" si="287"/>
        <v>0</v>
      </c>
      <c r="O485" s="53">
        <v>0</v>
      </c>
      <c r="P485" s="14">
        <f t="shared" si="288"/>
        <v>0</v>
      </c>
      <c r="Q485" s="23"/>
      <c r="R485" s="14">
        <f t="shared" si="289"/>
        <v>0</v>
      </c>
      <c r="S485" s="88">
        <f t="shared" si="290"/>
        <v>0</v>
      </c>
      <c r="T485" s="23">
        <f t="shared" si="291"/>
        <v>517.83000000000004</v>
      </c>
      <c r="U485" s="14">
        <f t="shared" si="292"/>
        <v>1755.4437000000003</v>
      </c>
      <c r="V485" s="88">
        <f t="shared" si="242"/>
        <v>1</v>
      </c>
    </row>
    <row r="486" spans="1:22" ht="22.5" customHeight="1" x14ac:dyDescent="0.2">
      <c r="A486" s="34" t="s">
        <v>922</v>
      </c>
      <c r="B486" s="13" t="s">
        <v>154</v>
      </c>
      <c r="C486" s="35" t="s">
        <v>27</v>
      </c>
      <c r="D486" s="36">
        <v>171.92</v>
      </c>
      <c r="E486" s="36">
        <v>11.62</v>
      </c>
      <c r="F486" s="20">
        <f t="shared" si="283"/>
        <v>1997.7103999999997</v>
      </c>
      <c r="G486" s="15">
        <v>0</v>
      </c>
      <c r="H486" s="14">
        <f t="shared" si="284"/>
        <v>0</v>
      </c>
      <c r="I486" s="15">
        <v>0</v>
      </c>
      <c r="J486" s="14">
        <f t="shared" si="285"/>
        <v>0</v>
      </c>
      <c r="K486" s="53">
        <v>0</v>
      </c>
      <c r="L486" s="14">
        <f t="shared" si="286"/>
        <v>0</v>
      </c>
      <c r="M486" s="53">
        <v>0</v>
      </c>
      <c r="N486" s="14">
        <f t="shared" si="287"/>
        <v>0</v>
      </c>
      <c r="O486" s="53">
        <v>0</v>
      </c>
      <c r="P486" s="14">
        <f t="shared" si="288"/>
        <v>0</v>
      </c>
      <c r="Q486" s="23"/>
      <c r="R486" s="14">
        <f t="shared" si="289"/>
        <v>0</v>
      </c>
      <c r="S486" s="88">
        <f t="shared" si="290"/>
        <v>0</v>
      </c>
      <c r="T486" s="23">
        <f t="shared" si="291"/>
        <v>171.92</v>
      </c>
      <c r="U486" s="14">
        <f t="shared" si="292"/>
        <v>1997.7103999999997</v>
      </c>
      <c r="V486" s="88">
        <f t="shared" si="242"/>
        <v>1</v>
      </c>
    </row>
    <row r="487" spans="1:22" ht="22.5" customHeight="1" x14ac:dyDescent="0.2">
      <c r="A487" s="34" t="s">
        <v>923</v>
      </c>
      <c r="B487" s="13" t="s">
        <v>170</v>
      </c>
      <c r="C487" s="35" t="s">
        <v>27</v>
      </c>
      <c r="D487" s="36">
        <v>16.170000000000002</v>
      </c>
      <c r="E487" s="36">
        <v>13.59</v>
      </c>
      <c r="F487" s="20">
        <f t="shared" si="283"/>
        <v>219.75030000000001</v>
      </c>
      <c r="G487" s="15">
        <v>0</v>
      </c>
      <c r="H487" s="14">
        <f t="shared" si="284"/>
        <v>0</v>
      </c>
      <c r="I487" s="15">
        <v>0</v>
      </c>
      <c r="J487" s="14">
        <f t="shared" si="285"/>
        <v>0</v>
      </c>
      <c r="K487" s="53">
        <v>0</v>
      </c>
      <c r="L487" s="14">
        <f t="shared" si="286"/>
        <v>0</v>
      </c>
      <c r="M487" s="53">
        <v>0</v>
      </c>
      <c r="N487" s="14">
        <f t="shared" si="287"/>
        <v>0</v>
      </c>
      <c r="O487" s="53">
        <v>0</v>
      </c>
      <c r="P487" s="14">
        <f t="shared" si="288"/>
        <v>0</v>
      </c>
      <c r="Q487" s="23"/>
      <c r="R487" s="14">
        <f t="shared" si="289"/>
        <v>0</v>
      </c>
      <c r="S487" s="88">
        <f t="shared" si="290"/>
        <v>0</v>
      </c>
      <c r="T487" s="23">
        <f t="shared" si="291"/>
        <v>16.170000000000002</v>
      </c>
      <c r="U487" s="14">
        <f t="shared" si="292"/>
        <v>219.75030000000001</v>
      </c>
      <c r="V487" s="88">
        <f t="shared" si="242"/>
        <v>1</v>
      </c>
    </row>
    <row r="488" spans="1:22" ht="22.5" customHeight="1" x14ac:dyDescent="0.2">
      <c r="A488" s="34" t="s">
        <v>924</v>
      </c>
      <c r="B488" s="13" t="s">
        <v>174</v>
      </c>
      <c r="C488" s="35" t="s">
        <v>27</v>
      </c>
      <c r="D488" s="36">
        <v>36.61</v>
      </c>
      <c r="E488" s="36">
        <v>4.71</v>
      </c>
      <c r="F488" s="20">
        <f t="shared" si="283"/>
        <v>172.4331</v>
      </c>
      <c r="G488" s="15">
        <v>0</v>
      </c>
      <c r="H488" s="14">
        <f t="shared" si="284"/>
        <v>0</v>
      </c>
      <c r="I488" s="15">
        <v>0</v>
      </c>
      <c r="J488" s="14">
        <f t="shared" si="285"/>
        <v>0</v>
      </c>
      <c r="K488" s="53">
        <v>0</v>
      </c>
      <c r="L488" s="14">
        <f t="shared" si="286"/>
        <v>0</v>
      </c>
      <c r="M488" s="53">
        <v>0</v>
      </c>
      <c r="N488" s="14">
        <f t="shared" si="287"/>
        <v>0</v>
      </c>
      <c r="O488" s="53">
        <v>0</v>
      </c>
      <c r="P488" s="14">
        <f t="shared" si="288"/>
        <v>0</v>
      </c>
      <c r="Q488" s="23"/>
      <c r="R488" s="14">
        <f t="shared" si="289"/>
        <v>0</v>
      </c>
      <c r="S488" s="88">
        <f t="shared" si="290"/>
        <v>0</v>
      </c>
      <c r="T488" s="23">
        <f t="shared" si="291"/>
        <v>36.61</v>
      </c>
      <c r="U488" s="14">
        <f t="shared" si="292"/>
        <v>172.4331</v>
      </c>
      <c r="V488" s="88">
        <f t="shared" si="242"/>
        <v>1</v>
      </c>
    </row>
    <row r="489" spans="1:22" ht="22.5" customHeight="1" x14ac:dyDescent="0.2">
      <c r="A489" s="34" t="s">
        <v>925</v>
      </c>
      <c r="B489" s="13" t="s">
        <v>176</v>
      </c>
      <c r="C489" s="35" t="s">
        <v>27</v>
      </c>
      <c r="D489" s="36">
        <v>36.61</v>
      </c>
      <c r="E489" s="36">
        <v>27.17</v>
      </c>
      <c r="F489" s="20">
        <f t="shared" si="283"/>
        <v>994.69370000000004</v>
      </c>
      <c r="G489" s="15">
        <v>0</v>
      </c>
      <c r="H489" s="14">
        <f t="shared" si="284"/>
        <v>0</v>
      </c>
      <c r="I489" s="15">
        <v>0</v>
      </c>
      <c r="J489" s="14">
        <f t="shared" si="285"/>
        <v>0</v>
      </c>
      <c r="K489" s="53">
        <v>0</v>
      </c>
      <c r="L489" s="14">
        <f t="shared" si="286"/>
        <v>0</v>
      </c>
      <c r="M489" s="53">
        <v>0</v>
      </c>
      <c r="N489" s="14">
        <f t="shared" si="287"/>
        <v>0</v>
      </c>
      <c r="O489" s="53">
        <v>0</v>
      </c>
      <c r="P489" s="14">
        <f t="shared" si="288"/>
        <v>0</v>
      </c>
      <c r="Q489" s="23"/>
      <c r="R489" s="14">
        <f t="shared" si="289"/>
        <v>0</v>
      </c>
      <c r="S489" s="88">
        <f t="shared" si="290"/>
        <v>0</v>
      </c>
      <c r="T489" s="23">
        <f t="shared" si="291"/>
        <v>36.61</v>
      </c>
      <c r="U489" s="14">
        <f t="shared" si="292"/>
        <v>994.69370000000004</v>
      </c>
      <c r="V489" s="88">
        <f t="shared" si="242"/>
        <v>1</v>
      </c>
    </row>
    <row r="490" spans="1:22" ht="22.5" customHeight="1" x14ac:dyDescent="0.2">
      <c r="A490" s="34" t="s">
        <v>926</v>
      </c>
      <c r="B490" s="13" t="s">
        <v>178</v>
      </c>
      <c r="C490" s="35" t="s">
        <v>27</v>
      </c>
      <c r="D490" s="36">
        <v>36.61</v>
      </c>
      <c r="E490" s="36">
        <v>13.98</v>
      </c>
      <c r="F490" s="20">
        <f t="shared" si="283"/>
        <v>511.80779999999999</v>
      </c>
      <c r="G490" s="15">
        <v>0</v>
      </c>
      <c r="H490" s="14">
        <f t="shared" si="284"/>
        <v>0</v>
      </c>
      <c r="I490" s="15">
        <v>0</v>
      </c>
      <c r="J490" s="14">
        <f t="shared" si="285"/>
        <v>0</v>
      </c>
      <c r="K490" s="53">
        <v>0</v>
      </c>
      <c r="L490" s="14">
        <f t="shared" si="286"/>
        <v>0</v>
      </c>
      <c r="M490" s="53">
        <v>0</v>
      </c>
      <c r="N490" s="14">
        <f t="shared" si="287"/>
        <v>0</v>
      </c>
      <c r="O490" s="53">
        <v>0</v>
      </c>
      <c r="P490" s="14">
        <f t="shared" si="288"/>
        <v>0</v>
      </c>
      <c r="Q490" s="23"/>
      <c r="R490" s="14">
        <f t="shared" si="289"/>
        <v>0</v>
      </c>
      <c r="S490" s="88">
        <f t="shared" si="290"/>
        <v>0</v>
      </c>
      <c r="T490" s="23">
        <f t="shared" si="291"/>
        <v>36.61</v>
      </c>
      <c r="U490" s="14">
        <f t="shared" si="292"/>
        <v>511.80779999999999</v>
      </c>
      <c r="V490" s="88">
        <f t="shared" si="242"/>
        <v>1</v>
      </c>
    </row>
    <row r="491" spans="1:22" ht="11.25" customHeight="1" x14ac:dyDescent="0.2">
      <c r="A491" s="66" t="s">
        <v>927</v>
      </c>
      <c r="B491" s="67" t="s">
        <v>928</v>
      </c>
      <c r="C491" s="68"/>
      <c r="D491" s="69"/>
      <c r="E491" s="69"/>
      <c r="F491" s="110">
        <f>SUM(F492:F501)-0.02</f>
        <v>29834.436600000001</v>
      </c>
      <c r="G491" s="70"/>
      <c r="H491" s="22">
        <f>SUM(H492:H501)-0</f>
        <v>0</v>
      </c>
      <c r="I491" s="51"/>
      <c r="J491" s="22">
        <f>SUM(J492:J501)-0</f>
        <v>0</v>
      </c>
      <c r="K491" s="51"/>
      <c r="L491" s="22">
        <f>SUM(L492:L501)-0</f>
        <v>0</v>
      </c>
      <c r="M491" s="51"/>
      <c r="N491" s="22">
        <f>SUM(N492:N501)-0</f>
        <v>0</v>
      </c>
      <c r="O491" s="51"/>
      <c r="P491" s="22">
        <f>SUM(P492:P501)-0</f>
        <v>0</v>
      </c>
      <c r="Q491" s="70"/>
      <c r="R491" s="51">
        <f>SUM(R492:R501)-0</f>
        <v>0</v>
      </c>
      <c r="S491" s="93">
        <f>(H491+J491+L491+N491+P491+R491)/F491</f>
        <v>0</v>
      </c>
      <c r="T491" s="96"/>
      <c r="U491" s="22">
        <f>SUM(U492:U501)-0.02</f>
        <v>29834.436600000001</v>
      </c>
      <c r="V491" s="94">
        <f t="shared" si="242"/>
        <v>1</v>
      </c>
    </row>
    <row r="492" spans="1:22" ht="45" customHeight="1" x14ac:dyDescent="0.2">
      <c r="A492" s="34" t="s">
        <v>929</v>
      </c>
      <c r="B492" s="13" t="s">
        <v>674</v>
      </c>
      <c r="C492" s="35" t="s">
        <v>24</v>
      </c>
      <c r="D492" s="36">
        <v>2</v>
      </c>
      <c r="E492" s="36">
        <v>880.82</v>
      </c>
      <c r="F492" s="20">
        <f t="shared" ref="F492:F501" si="293">D492*E492</f>
        <v>1761.64</v>
      </c>
      <c r="G492" s="15">
        <v>0</v>
      </c>
      <c r="H492" s="14">
        <f t="shared" ref="H492:H501" si="294">G492*E492</f>
        <v>0</v>
      </c>
      <c r="I492" s="15">
        <v>0</v>
      </c>
      <c r="J492" s="14">
        <f t="shared" ref="J492:J501" si="295">I492*E492</f>
        <v>0</v>
      </c>
      <c r="K492" s="53">
        <v>0</v>
      </c>
      <c r="L492" s="14">
        <f t="shared" ref="L492:L501" si="296">K492*$E492</f>
        <v>0</v>
      </c>
      <c r="M492" s="53">
        <v>0</v>
      </c>
      <c r="N492" s="14">
        <f t="shared" ref="N492:N501" si="297">M492*$E492</f>
        <v>0</v>
      </c>
      <c r="O492" s="53">
        <v>0</v>
      </c>
      <c r="P492" s="14">
        <f t="shared" ref="P492:P501" si="298">O492*$E492</f>
        <v>0</v>
      </c>
      <c r="Q492" s="23"/>
      <c r="R492" s="14">
        <f t="shared" ref="R492:R501" si="299">Q492*$E492</f>
        <v>0</v>
      </c>
      <c r="S492" s="88">
        <f t="shared" ref="S492:S501" si="300">(J492+H492+L492+N492+P492+R492)/F492</f>
        <v>0</v>
      </c>
      <c r="T492" s="23">
        <f t="shared" ref="T492:T501" si="301">D492-G492-I492-K492-M492-O492-Q492</f>
        <v>2</v>
      </c>
      <c r="U492" s="14">
        <f t="shared" ref="U492:U501" si="302">T492*E492</f>
        <v>1761.64</v>
      </c>
      <c r="V492" s="88">
        <f t="shared" si="242"/>
        <v>1</v>
      </c>
    </row>
    <row r="493" spans="1:22" ht="45" customHeight="1" x14ac:dyDescent="0.2">
      <c r="A493" s="34" t="s">
        <v>930</v>
      </c>
      <c r="B493" s="13" t="s">
        <v>931</v>
      </c>
      <c r="C493" s="35" t="s">
        <v>24</v>
      </c>
      <c r="D493" s="36">
        <v>1</v>
      </c>
      <c r="E493" s="36">
        <v>732.21</v>
      </c>
      <c r="F493" s="20">
        <f t="shared" si="293"/>
        <v>732.21</v>
      </c>
      <c r="G493" s="15">
        <v>0</v>
      </c>
      <c r="H493" s="14">
        <f t="shared" si="294"/>
        <v>0</v>
      </c>
      <c r="I493" s="15">
        <v>0</v>
      </c>
      <c r="J493" s="14">
        <f t="shared" si="295"/>
        <v>0</v>
      </c>
      <c r="K493" s="53">
        <v>0</v>
      </c>
      <c r="L493" s="14">
        <f t="shared" si="296"/>
        <v>0</v>
      </c>
      <c r="M493" s="53">
        <v>0</v>
      </c>
      <c r="N493" s="14">
        <f t="shared" si="297"/>
        <v>0</v>
      </c>
      <c r="O493" s="53">
        <v>0</v>
      </c>
      <c r="P493" s="14">
        <f t="shared" si="298"/>
        <v>0</v>
      </c>
      <c r="Q493" s="23"/>
      <c r="R493" s="14">
        <f t="shared" si="299"/>
        <v>0</v>
      </c>
      <c r="S493" s="88">
        <f t="shared" si="300"/>
        <v>0</v>
      </c>
      <c r="T493" s="23">
        <f t="shared" si="301"/>
        <v>1</v>
      </c>
      <c r="U493" s="14">
        <f t="shared" si="302"/>
        <v>732.21</v>
      </c>
      <c r="V493" s="88">
        <f t="shared" si="242"/>
        <v>1</v>
      </c>
    </row>
    <row r="494" spans="1:22" ht="33.75" customHeight="1" x14ac:dyDescent="0.2">
      <c r="A494" s="34" t="s">
        <v>932</v>
      </c>
      <c r="B494" s="13" t="s">
        <v>933</v>
      </c>
      <c r="C494" s="35" t="s">
        <v>24</v>
      </c>
      <c r="D494" s="36">
        <v>1</v>
      </c>
      <c r="E494" s="36">
        <v>638.95000000000005</v>
      </c>
      <c r="F494" s="20">
        <f t="shared" si="293"/>
        <v>638.95000000000005</v>
      </c>
      <c r="G494" s="15">
        <v>0</v>
      </c>
      <c r="H494" s="14">
        <f t="shared" si="294"/>
        <v>0</v>
      </c>
      <c r="I494" s="15">
        <v>0</v>
      </c>
      <c r="J494" s="14">
        <f t="shared" si="295"/>
        <v>0</v>
      </c>
      <c r="K494" s="53">
        <v>0</v>
      </c>
      <c r="L494" s="14">
        <f t="shared" si="296"/>
        <v>0</v>
      </c>
      <c r="M494" s="53">
        <v>0</v>
      </c>
      <c r="N494" s="14">
        <f t="shared" si="297"/>
        <v>0</v>
      </c>
      <c r="O494" s="53">
        <v>0</v>
      </c>
      <c r="P494" s="14">
        <f t="shared" si="298"/>
        <v>0</v>
      </c>
      <c r="Q494" s="23"/>
      <c r="R494" s="14">
        <f t="shared" si="299"/>
        <v>0</v>
      </c>
      <c r="S494" s="88">
        <f t="shared" si="300"/>
        <v>0</v>
      </c>
      <c r="T494" s="23">
        <f t="shared" si="301"/>
        <v>1</v>
      </c>
      <c r="U494" s="14">
        <f t="shared" si="302"/>
        <v>638.95000000000005</v>
      </c>
      <c r="V494" s="88">
        <f t="shared" si="242"/>
        <v>1</v>
      </c>
    </row>
    <row r="495" spans="1:22" ht="33.75" customHeight="1" x14ac:dyDescent="0.2">
      <c r="A495" s="34" t="s">
        <v>934</v>
      </c>
      <c r="B495" s="13" t="s">
        <v>682</v>
      </c>
      <c r="C495" s="35" t="s">
        <v>75</v>
      </c>
      <c r="D495" s="36">
        <v>2</v>
      </c>
      <c r="E495" s="36">
        <v>994.16</v>
      </c>
      <c r="F495" s="20">
        <f t="shared" si="293"/>
        <v>1988.32</v>
      </c>
      <c r="G495" s="15">
        <v>0</v>
      </c>
      <c r="H495" s="14">
        <f t="shared" si="294"/>
        <v>0</v>
      </c>
      <c r="I495" s="15">
        <v>0</v>
      </c>
      <c r="J495" s="14">
        <f t="shared" si="295"/>
        <v>0</v>
      </c>
      <c r="K495" s="53">
        <v>0</v>
      </c>
      <c r="L495" s="14">
        <f t="shared" si="296"/>
        <v>0</v>
      </c>
      <c r="M495" s="53">
        <v>0</v>
      </c>
      <c r="N495" s="14">
        <f t="shared" si="297"/>
        <v>0</v>
      </c>
      <c r="O495" s="53">
        <v>0</v>
      </c>
      <c r="P495" s="14">
        <f t="shared" si="298"/>
        <v>0</v>
      </c>
      <c r="Q495" s="23"/>
      <c r="R495" s="14">
        <f t="shared" si="299"/>
        <v>0</v>
      </c>
      <c r="S495" s="88">
        <f t="shared" si="300"/>
        <v>0</v>
      </c>
      <c r="T495" s="23">
        <f t="shared" si="301"/>
        <v>2</v>
      </c>
      <c r="U495" s="14">
        <f t="shared" si="302"/>
        <v>1988.32</v>
      </c>
      <c r="V495" s="88">
        <f t="shared" si="242"/>
        <v>1</v>
      </c>
    </row>
    <row r="496" spans="1:22" ht="22.5" customHeight="1" x14ac:dyDescent="0.2">
      <c r="A496" s="34" t="s">
        <v>935</v>
      </c>
      <c r="B496" s="13" t="s">
        <v>686</v>
      </c>
      <c r="C496" s="35" t="s">
        <v>27</v>
      </c>
      <c r="D496" s="36">
        <v>6.84</v>
      </c>
      <c r="E496" s="36">
        <v>653.62</v>
      </c>
      <c r="F496" s="20">
        <f t="shared" si="293"/>
        <v>4470.7608</v>
      </c>
      <c r="G496" s="15">
        <v>0</v>
      </c>
      <c r="H496" s="14">
        <f t="shared" si="294"/>
        <v>0</v>
      </c>
      <c r="I496" s="15">
        <v>0</v>
      </c>
      <c r="J496" s="14">
        <f t="shared" si="295"/>
        <v>0</v>
      </c>
      <c r="K496" s="53">
        <v>0</v>
      </c>
      <c r="L496" s="14">
        <f t="shared" si="296"/>
        <v>0</v>
      </c>
      <c r="M496" s="53">
        <v>0</v>
      </c>
      <c r="N496" s="14">
        <f t="shared" si="297"/>
        <v>0</v>
      </c>
      <c r="O496" s="53">
        <v>0</v>
      </c>
      <c r="P496" s="14">
        <f t="shared" si="298"/>
        <v>0</v>
      </c>
      <c r="Q496" s="23"/>
      <c r="R496" s="14">
        <f t="shared" si="299"/>
        <v>0</v>
      </c>
      <c r="S496" s="88">
        <f t="shared" si="300"/>
        <v>0</v>
      </c>
      <c r="T496" s="23">
        <f t="shared" si="301"/>
        <v>6.84</v>
      </c>
      <c r="U496" s="14">
        <f t="shared" si="302"/>
        <v>4470.7608</v>
      </c>
      <c r="V496" s="88">
        <f t="shared" si="242"/>
        <v>1</v>
      </c>
    </row>
    <row r="497" spans="1:22" ht="11.25" customHeight="1" x14ac:dyDescent="0.2">
      <c r="A497" s="34" t="s">
        <v>936</v>
      </c>
      <c r="B497" s="13" t="s">
        <v>937</v>
      </c>
      <c r="C497" s="35" t="s">
        <v>27</v>
      </c>
      <c r="D497" s="36">
        <v>29.48</v>
      </c>
      <c r="E497" s="36">
        <v>639.91</v>
      </c>
      <c r="F497" s="20">
        <f t="shared" si="293"/>
        <v>18864.5468</v>
      </c>
      <c r="G497" s="15">
        <v>0</v>
      </c>
      <c r="H497" s="14">
        <f t="shared" si="294"/>
        <v>0</v>
      </c>
      <c r="I497" s="15">
        <v>0</v>
      </c>
      <c r="J497" s="14">
        <f t="shared" si="295"/>
        <v>0</v>
      </c>
      <c r="K497" s="53">
        <v>0</v>
      </c>
      <c r="L497" s="14">
        <f t="shared" si="296"/>
        <v>0</v>
      </c>
      <c r="M497" s="53">
        <v>0</v>
      </c>
      <c r="N497" s="14">
        <f t="shared" si="297"/>
        <v>0</v>
      </c>
      <c r="O497" s="53">
        <v>0</v>
      </c>
      <c r="P497" s="14">
        <f t="shared" si="298"/>
        <v>0</v>
      </c>
      <c r="Q497" s="23"/>
      <c r="R497" s="14">
        <f t="shared" si="299"/>
        <v>0</v>
      </c>
      <c r="S497" s="88">
        <f t="shared" si="300"/>
        <v>0</v>
      </c>
      <c r="T497" s="23">
        <f t="shared" si="301"/>
        <v>29.48</v>
      </c>
      <c r="U497" s="14">
        <f t="shared" si="302"/>
        <v>18864.5468</v>
      </c>
      <c r="V497" s="88">
        <f t="shared" si="242"/>
        <v>1</v>
      </c>
    </row>
    <row r="498" spans="1:22" ht="11.25" customHeight="1" x14ac:dyDescent="0.2">
      <c r="A498" s="34" t="s">
        <v>938</v>
      </c>
      <c r="B498" s="13" t="s">
        <v>678</v>
      </c>
      <c r="C498" s="35" t="s">
        <v>27</v>
      </c>
      <c r="D498" s="36">
        <v>24.15</v>
      </c>
      <c r="E498" s="36">
        <v>9.19</v>
      </c>
      <c r="F498" s="20">
        <f t="shared" si="293"/>
        <v>221.93849999999998</v>
      </c>
      <c r="G498" s="15">
        <v>0</v>
      </c>
      <c r="H498" s="14">
        <f t="shared" si="294"/>
        <v>0</v>
      </c>
      <c r="I498" s="15">
        <v>0</v>
      </c>
      <c r="J498" s="14">
        <f t="shared" si="295"/>
        <v>0</v>
      </c>
      <c r="K498" s="53">
        <v>0</v>
      </c>
      <c r="L498" s="14">
        <f t="shared" si="296"/>
        <v>0</v>
      </c>
      <c r="M498" s="53">
        <v>0</v>
      </c>
      <c r="N498" s="14">
        <f t="shared" si="297"/>
        <v>0</v>
      </c>
      <c r="O498" s="53">
        <v>0</v>
      </c>
      <c r="P498" s="14">
        <f t="shared" si="298"/>
        <v>0</v>
      </c>
      <c r="Q498" s="23"/>
      <c r="R498" s="14">
        <f t="shared" si="299"/>
        <v>0</v>
      </c>
      <c r="S498" s="88">
        <f t="shared" si="300"/>
        <v>0</v>
      </c>
      <c r="T498" s="23">
        <f t="shared" si="301"/>
        <v>24.15</v>
      </c>
      <c r="U498" s="14">
        <f t="shared" si="302"/>
        <v>221.93849999999998</v>
      </c>
      <c r="V498" s="88">
        <f t="shared" si="242"/>
        <v>1</v>
      </c>
    </row>
    <row r="499" spans="1:22" ht="11.25" customHeight="1" x14ac:dyDescent="0.2">
      <c r="A499" s="34" t="s">
        <v>939</v>
      </c>
      <c r="B499" s="13" t="s">
        <v>940</v>
      </c>
      <c r="C499" s="35" t="s">
        <v>27</v>
      </c>
      <c r="D499" s="36">
        <v>24.15</v>
      </c>
      <c r="E499" s="36">
        <v>17.670000000000002</v>
      </c>
      <c r="F499" s="20">
        <f t="shared" si="293"/>
        <v>426.73050000000001</v>
      </c>
      <c r="G499" s="15">
        <v>0</v>
      </c>
      <c r="H499" s="14">
        <f t="shared" si="294"/>
        <v>0</v>
      </c>
      <c r="I499" s="15">
        <v>0</v>
      </c>
      <c r="J499" s="14">
        <f t="shared" si="295"/>
        <v>0</v>
      </c>
      <c r="K499" s="53">
        <v>0</v>
      </c>
      <c r="L499" s="14">
        <f t="shared" si="296"/>
        <v>0</v>
      </c>
      <c r="M499" s="53">
        <v>0</v>
      </c>
      <c r="N499" s="14">
        <f t="shared" si="297"/>
        <v>0</v>
      </c>
      <c r="O499" s="53">
        <v>0</v>
      </c>
      <c r="P499" s="14">
        <f t="shared" si="298"/>
        <v>0</v>
      </c>
      <c r="Q499" s="23"/>
      <c r="R499" s="14">
        <f t="shared" si="299"/>
        <v>0</v>
      </c>
      <c r="S499" s="88">
        <f t="shared" si="300"/>
        <v>0</v>
      </c>
      <c r="T499" s="23">
        <f t="shared" si="301"/>
        <v>24.15</v>
      </c>
      <c r="U499" s="14">
        <f t="shared" si="302"/>
        <v>426.73050000000001</v>
      </c>
      <c r="V499" s="88">
        <f t="shared" si="242"/>
        <v>1</v>
      </c>
    </row>
    <row r="500" spans="1:22" ht="22.5" customHeight="1" x14ac:dyDescent="0.2">
      <c r="A500" s="34" t="s">
        <v>941</v>
      </c>
      <c r="B500" s="13" t="s">
        <v>942</v>
      </c>
      <c r="C500" s="35" t="s">
        <v>27</v>
      </c>
      <c r="D500" s="36">
        <v>24.15</v>
      </c>
      <c r="E500" s="36">
        <v>20.399999999999999</v>
      </c>
      <c r="F500" s="20">
        <f t="shared" si="293"/>
        <v>492.65999999999991</v>
      </c>
      <c r="G500" s="15">
        <v>0</v>
      </c>
      <c r="H500" s="14">
        <f t="shared" si="294"/>
        <v>0</v>
      </c>
      <c r="I500" s="15">
        <v>0</v>
      </c>
      <c r="J500" s="14">
        <f t="shared" si="295"/>
        <v>0</v>
      </c>
      <c r="K500" s="53">
        <v>0</v>
      </c>
      <c r="L500" s="14">
        <f t="shared" si="296"/>
        <v>0</v>
      </c>
      <c r="M500" s="53">
        <v>0</v>
      </c>
      <c r="N500" s="14">
        <f t="shared" si="297"/>
        <v>0</v>
      </c>
      <c r="O500" s="53">
        <v>0</v>
      </c>
      <c r="P500" s="14">
        <f t="shared" si="298"/>
        <v>0</v>
      </c>
      <c r="Q500" s="23"/>
      <c r="R500" s="14">
        <f t="shared" si="299"/>
        <v>0</v>
      </c>
      <c r="S500" s="88">
        <f t="shared" si="300"/>
        <v>0</v>
      </c>
      <c r="T500" s="23">
        <f t="shared" si="301"/>
        <v>24.15</v>
      </c>
      <c r="U500" s="14">
        <f t="shared" si="302"/>
        <v>492.65999999999991</v>
      </c>
      <c r="V500" s="88">
        <f t="shared" si="242"/>
        <v>1</v>
      </c>
    </row>
    <row r="501" spans="1:22" ht="33.75" customHeight="1" x14ac:dyDescent="0.2">
      <c r="A501" s="34" t="s">
        <v>943</v>
      </c>
      <c r="B501" s="13" t="s">
        <v>688</v>
      </c>
      <c r="C501" s="35" t="s">
        <v>75</v>
      </c>
      <c r="D501" s="36">
        <v>6</v>
      </c>
      <c r="E501" s="36">
        <v>39.450000000000003</v>
      </c>
      <c r="F501" s="20">
        <f t="shared" si="293"/>
        <v>236.70000000000002</v>
      </c>
      <c r="G501" s="15">
        <v>0</v>
      </c>
      <c r="H501" s="14">
        <f t="shared" si="294"/>
        <v>0</v>
      </c>
      <c r="I501" s="15">
        <v>0</v>
      </c>
      <c r="J501" s="14">
        <f t="shared" si="295"/>
        <v>0</v>
      </c>
      <c r="K501" s="53">
        <v>0</v>
      </c>
      <c r="L501" s="14">
        <f t="shared" si="296"/>
        <v>0</v>
      </c>
      <c r="M501" s="53">
        <v>0</v>
      </c>
      <c r="N501" s="14">
        <f t="shared" si="297"/>
        <v>0</v>
      </c>
      <c r="O501" s="53">
        <v>0</v>
      </c>
      <c r="P501" s="14">
        <f t="shared" si="298"/>
        <v>0</v>
      </c>
      <c r="Q501" s="23"/>
      <c r="R501" s="14">
        <f t="shared" si="299"/>
        <v>0</v>
      </c>
      <c r="S501" s="88">
        <f t="shared" si="300"/>
        <v>0</v>
      </c>
      <c r="T501" s="23">
        <f t="shared" si="301"/>
        <v>6</v>
      </c>
      <c r="U501" s="14">
        <f t="shared" si="302"/>
        <v>236.70000000000002</v>
      </c>
      <c r="V501" s="88">
        <f t="shared" si="242"/>
        <v>1</v>
      </c>
    </row>
    <row r="502" spans="1:22" ht="11.25" customHeight="1" x14ac:dyDescent="0.2">
      <c r="A502" s="66" t="s">
        <v>944</v>
      </c>
      <c r="B502" s="67" t="s">
        <v>945</v>
      </c>
      <c r="C502" s="68"/>
      <c r="D502" s="69"/>
      <c r="E502" s="69"/>
      <c r="F502" s="110">
        <f>SUM(F503:F506)-0.01</f>
        <v>8012.2061999999996</v>
      </c>
      <c r="G502" s="70"/>
      <c r="H502" s="22">
        <f>SUM(H503:H506)-0</f>
        <v>0</v>
      </c>
      <c r="I502" s="51"/>
      <c r="J502" s="22">
        <f>SUM(J503:J506)-0</f>
        <v>0</v>
      </c>
      <c r="K502" s="51"/>
      <c r="L502" s="22">
        <f>SUM(L503:L506)-0</f>
        <v>0</v>
      </c>
      <c r="M502" s="51"/>
      <c r="N502" s="22">
        <f>SUM(N503:N506)-0</f>
        <v>0</v>
      </c>
      <c r="O502" s="51"/>
      <c r="P502" s="22">
        <f>SUM(P503:P506)-0</f>
        <v>0</v>
      </c>
      <c r="Q502" s="70"/>
      <c r="R502" s="51">
        <f>SUM(R503:R506)-0</f>
        <v>0</v>
      </c>
      <c r="S502" s="93">
        <f>(H502+J502+L502+N502+P502+R502)/F502</f>
        <v>0</v>
      </c>
      <c r="T502" s="96"/>
      <c r="U502" s="22">
        <f>SUM(U503:U506)-0.01</f>
        <v>8012.2061999999996</v>
      </c>
      <c r="V502" s="94">
        <f t="shared" si="242"/>
        <v>1</v>
      </c>
    </row>
    <row r="503" spans="1:22" ht="22.5" customHeight="1" x14ac:dyDescent="0.2">
      <c r="A503" s="34" t="s">
        <v>946</v>
      </c>
      <c r="B503" s="13" t="s">
        <v>656</v>
      </c>
      <c r="C503" s="35" t="s">
        <v>24</v>
      </c>
      <c r="D503" s="36">
        <v>4</v>
      </c>
      <c r="E503" s="36">
        <v>275.05</v>
      </c>
      <c r="F503" s="20">
        <f>D503*E503</f>
        <v>1100.2</v>
      </c>
      <c r="G503" s="15">
        <v>0</v>
      </c>
      <c r="H503" s="14">
        <f>G503*E503</f>
        <v>0</v>
      </c>
      <c r="I503" s="15">
        <v>0</v>
      </c>
      <c r="J503" s="14">
        <f>I503*E503</f>
        <v>0</v>
      </c>
      <c r="K503" s="53">
        <v>0</v>
      </c>
      <c r="L503" s="14">
        <f>K503*$E503</f>
        <v>0</v>
      </c>
      <c r="M503" s="53">
        <v>0</v>
      </c>
      <c r="N503" s="14">
        <f>M503*$E503</f>
        <v>0</v>
      </c>
      <c r="O503" s="53">
        <v>0</v>
      </c>
      <c r="P503" s="14">
        <f>O503*$E503</f>
        <v>0</v>
      </c>
      <c r="Q503" s="23"/>
      <c r="R503" s="14">
        <f>Q503*$E503</f>
        <v>0</v>
      </c>
      <c r="S503" s="88">
        <f>(J503+H503+L503+N503+P503+R503)/F503</f>
        <v>0</v>
      </c>
      <c r="T503" s="23">
        <f>D503-G503-I503-K503-M503-O503-Q503</f>
        <v>4</v>
      </c>
      <c r="U503" s="14">
        <f>T503*E503</f>
        <v>1100.2</v>
      </c>
      <c r="V503" s="88">
        <f t="shared" si="242"/>
        <v>1</v>
      </c>
    </row>
    <row r="504" spans="1:22" ht="22.5" customHeight="1" x14ac:dyDescent="0.2">
      <c r="A504" s="34" t="s">
        <v>947</v>
      </c>
      <c r="B504" s="13" t="s">
        <v>658</v>
      </c>
      <c r="C504" s="35" t="s">
        <v>24</v>
      </c>
      <c r="D504" s="36">
        <v>2</v>
      </c>
      <c r="E504" s="36">
        <v>264.58</v>
      </c>
      <c r="F504" s="20">
        <f>D504*E504</f>
        <v>529.16</v>
      </c>
      <c r="G504" s="15">
        <v>0</v>
      </c>
      <c r="H504" s="14">
        <f>G504*E504</f>
        <v>0</v>
      </c>
      <c r="I504" s="15">
        <v>0</v>
      </c>
      <c r="J504" s="14">
        <f>I504*E504</f>
        <v>0</v>
      </c>
      <c r="K504" s="53">
        <v>0</v>
      </c>
      <c r="L504" s="14">
        <f>K504*$E504</f>
        <v>0</v>
      </c>
      <c r="M504" s="53">
        <v>0</v>
      </c>
      <c r="N504" s="14">
        <f>M504*$E504</f>
        <v>0</v>
      </c>
      <c r="O504" s="53">
        <v>0</v>
      </c>
      <c r="P504" s="14">
        <f>O504*$E504</f>
        <v>0</v>
      </c>
      <c r="Q504" s="23"/>
      <c r="R504" s="14">
        <f>Q504*$E504</f>
        <v>0</v>
      </c>
      <c r="S504" s="88">
        <f>(J504+H504+L504+N504+P504+R504)/F504</f>
        <v>0</v>
      </c>
      <c r="T504" s="23">
        <f>D504-G504-I504-K504-M504-O504-Q504</f>
        <v>2</v>
      </c>
      <c r="U504" s="14">
        <f>T504*E504</f>
        <v>529.16</v>
      </c>
      <c r="V504" s="88">
        <f t="shared" si="242"/>
        <v>1</v>
      </c>
    </row>
    <row r="505" spans="1:22" ht="11.25" customHeight="1" x14ac:dyDescent="0.2">
      <c r="A505" s="34" t="s">
        <v>948</v>
      </c>
      <c r="B505" s="13" t="s">
        <v>949</v>
      </c>
      <c r="C505" s="35" t="s">
        <v>24</v>
      </c>
      <c r="D505" s="36">
        <v>4</v>
      </c>
      <c r="E505" s="36">
        <v>149.94999999999999</v>
      </c>
      <c r="F505" s="20">
        <f>D505*E505</f>
        <v>599.79999999999995</v>
      </c>
      <c r="G505" s="15">
        <v>0</v>
      </c>
      <c r="H505" s="14">
        <f>G505*E505</f>
        <v>0</v>
      </c>
      <c r="I505" s="15">
        <v>0</v>
      </c>
      <c r="J505" s="14">
        <f>I505*E505</f>
        <v>0</v>
      </c>
      <c r="K505" s="53">
        <v>0</v>
      </c>
      <c r="L505" s="14">
        <f>K505*$E505</f>
        <v>0</v>
      </c>
      <c r="M505" s="53">
        <v>0</v>
      </c>
      <c r="N505" s="14">
        <f>M505*$E505</f>
        <v>0</v>
      </c>
      <c r="O505" s="53">
        <v>0</v>
      </c>
      <c r="P505" s="14">
        <f>O505*$E505</f>
        <v>0</v>
      </c>
      <c r="Q505" s="23"/>
      <c r="R505" s="14">
        <f>Q505*$E505</f>
        <v>0</v>
      </c>
      <c r="S505" s="88">
        <f>(J505+H505+L505+N505+P505+R505)/F505</f>
        <v>0</v>
      </c>
      <c r="T505" s="23">
        <f>D505-G505-I505-K505-M505-O505-Q505</f>
        <v>4</v>
      </c>
      <c r="U505" s="14">
        <f>T505*E505</f>
        <v>599.79999999999995</v>
      </c>
      <c r="V505" s="88">
        <f t="shared" si="242"/>
        <v>1</v>
      </c>
    </row>
    <row r="506" spans="1:22" ht="11.25" customHeight="1" x14ac:dyDescent="0.2">
      <c r="A506" s="34" t="s">
        <v>950</v>
      </c>
      <c r="B506" s="13" t="s">
        <v>951</v>
      </c>
      <c r="C506" s="35" t="s">
        <v>91</v>
      </c>
      <c r="D506" s="36">
        <v>37.82</v>
      </c>
      <c r="E506" s="36">
        <v>152.91</v>
      </c>
      <c r="F506" s="20">
        <f>D506*E506</f>
        <v>5783.0562</v>
      </c>
      <c r="G506" s="15">
        <v>0</v>
      </c>
      <c r="H506" s="14">
        <f>G506*E506</f>
        <v>0</v>
      </c>
      <c r="I506" s="15">
        <v>0</v>
      </c>
      <c r="J506" s="14">
        <f>I506*E506</f>
        <v>0</v>
      </c>
      <c r="K506" s="53">
        <v>0</v>
      </c>
      <c r="L506" s="14">
        <f>K506*$E506</f>
        <v>0</v>
      </c>
      <c r="M506" s="53">
        <v>0</v>
      </c>
      <c r="N506" s="14">
        <f>M506*$E506</f>
        <v>0</v>
      </c>
      <c r="O506" s="53">
        <v>0</v>
      </c>
      <c r="P506" s="14">
        <f>O506*$E506</f>
        <v>0</v>
      </c>
      <c r="Q506" s="23"/>
      <c r="R506" s="14">
        <f>Q506*$E506</f>
        <v>0</v>
      </c>
      <c r="S506" s="88">
        <f>(J506+H506+L506+N506+P506+R506)/F506</f>
        <v>0</v>
      </c>
      <c r="T506" s="23">
        <f>D506-G506-I506-K506-M506-O506-Q506</f>
        <v>37.82</v>
      </c>
      <c r="U506" s="14">
        <f>T506*E506</f>
        <v>5783.0562</v>
      </c>
      <c r="V506" s="88">
        <f t="shared" si="242"/>
        <v>1</v>
      </c>
    </row>
    <row r="507" spans="1:22" ht="11.25" customHeight="1" x14ac:dyDescent="0.2">
      <c r="A507" s="66" t="s">
        <v>952</v>
      </c>
      <c r="B507" s="67" t="s">
        <v>953</v>
      </c>
      <c r="C507" s="68"/>
      <c r="D507" s="69"/>
      <c r="E507" s="69"/>
      <c r="F507" s="110">
        <f>SUM(F508:F525)-0.02</f>
        <v>77195.082399999999</v>
      </c>
      <c r="G507" s="70"/>
      <c r="H507" s="22">
        <f>SUM(H508:H525)-0</f>
        <v>0</v>
      </c>
      <c r="I507" s="51"/>
      <c r="J507" s="22">
        <f>SUM(J508:J525)-0</f>
        <v>0</v>
      </c>
      <c r="K507" s="51"/>
      <c r="L507" s="22">
        <f>SUM(L508:L525)-0</f>
        <v>0</v>
      </c>
      <c r="M507" s="51"/>
      <c r="N507" s="22">
        <f>SUM(N508:N525)-0</f>
        <v>0</v>
      </c>
      <c r="O507" s="51"/>
      <c r="P507" s="22">
        <f>SUM(P508:P525)-0</f>
        <v>0</v>
      </c>
      <c r="Q507" s="70"/>
      <c r="R507" s="51">
        <f>SUM(R508:R525)-0</f>
        <v>0</v>
      </c>
      <c r="S507" s="93">
        <f>(H507+J507+L507+N507+P507+R507)/F507</f>
        <v>0</v>
      </c>
      <c r="T507" s="96"/>
      <c r="U507" s="22">
        <f>SUM(U508:U525)-0.02</f>
        <v>77195.082399999999</v>
      </c>
      <c r="V507" s="94">
        <f t="shared" si="242"/>
        <v>1</v>
      </c>
    </row>
    <row r="508" spans="1:22" ht="22.5" customHeight="1" x14ac:dyDescent="0.2">
      <c r="A508" s="34" t="s">
        <v>954</v>
      </c>
      <c r="B508" s="13" t="s">
        <v>632</v>
      </c>
      <c r="C508" s="35" t="s">
        <v>75</v>
      </c>
      <c r="D508" s="36">
        <v>2</v>
      </c>
      <c r="E508" s="36">
        <v>883.69</v>
      </c>
      <c r="F508" s="20">
        <f t="shared" ref="F508:F525" si="303">D508*E508</f>
        <v>1767.38</v>
      </c>
      <c r="G508" s="15">
        <v>0</v>
      </c>
      <c r="H508" s="14">
        <f t="shared" ref="H508:H525" si="304">G508*E508</f>
        <v>0</v>
      </c>
      <c r="I508" s="15">
        <v>0</v>
      </c>
      <c r="J508" s="14">
        <f t="shared" ref="J508:J525" si="305">I508*E508</f>
        <v>0</v>
      </c>
      <c r="K508" s="53">
        <v>0</v>
      </c>
      <c r="L508" s="14">
        <f t="shared" ref="L508:L525" si="306">K508*$E508</f>
        <v>0</v>
      </c>
      <c r="M508" s="53">
        <v>0</v>
      </c>
      <c r="N508" s="14">
        <f t="shared" ref="N508:N525" si="307">M508*$E508</f>
        <v>0</v>
      </c>
      <c r="O508" s="53">
        <v>0</v>
      </c>
      <c r="P508" s="14">
        <f t="shared" ref="P508:P525" si="308">O508*$E508</f>
        <v>0</v>
      </c>
      <c r="Q508" s="23"/>
      <c r="R508" s="14">
        <f t="shared" ref="R508:R525" si="309">Q508*$E508</f>
        <v>0</v>
      </c>
      <c r="S508" s="88">
        <f t="shared" ref="S508:S525" si="310">(J508+H508+L508+N508+P508+R508)/F508</f>
        <v>0</v>
      </c>
      <c r="T508" s="23">
        <f t="shared" ref="T508:T525" si="311">D508-G508-I508-K508-M508-O508-Q508</f>
        <v>2</v>
      </c>
      <c r="U508" s="14">
        <f t="shared" ref="U508:U525" si="312">T508*E508</f>
        <v>1767.38</v>
      </c>
      <c r="V508" s="88">
        <f t="shared" si="242"/>
        <v>1</v>
      </c>
    </row>
    <row r="509" spans="1:22" ht="22.5" customHeight="1" x14ac:dyDescent="0.2">
      <c r="A509" s="34" t="s">
        <v>955</v>
      </c>
      <c r="B509" s="13" t="s">
        <v>634</v>
      </c>
      <c r="C509" s="35" t="s">
        <v>75</v>
      </c>
      <c r="D509" s="36">
        <v>6</v>
      </c>
      <c r="E509" s="36">
        <v>1032.97</v>
      </c>
      <c r="F509" s="20">
        <f t="shared" si="303"/>
        <v>6197.82</v>
      </c>
      <c r="G509" s="15">
        <v>0</v>
      </c>
      <c r="H509" s="14">
        <f t="shared" si="304"/>
        <v>0</v>
      </c>
      <c r="I509" s="15">
        <v>0</v>
      </c>
      <c r="J509" s="14">
        <f t="shared" si="305"/>
        <v>0</v>
      </c>
      <c r="K509" s="53">
        <v>0</v>
      </c>
      <c r="L509" s="14">
        <f t="shared" si="306"/>
        <v>0</v>
      </c>
      <c r="M509" s="53">
        <v>0</v>
      </c>
      <c r="N509" s="14">
        <f t="shared" si="307"/>
        <v>0</v>
      </c>
      <c r="O509" s="53">
        <v>0</v>
      </c>
      <c r="P509" s="14">
        <f t="shared" si="308"/>
        <v>0</v>
      </c>
      <c r="Q509" s="23"/>
      <c r="R509" s="14">
        <f t="shared" si="309"/>
        <v>0</v>
      </c>
      <c r="S509" s="88">
        <f t="shared" si="310"/>
        <v>0</v>
      </c>
      <c r="T509" s="23">
        <f t="shared" si="311"/>
        <v>6</v>
      </c>
      <c r="U509" s="14">
        <f t="shared" si="312"/>
        <v>6197.82</v>
      </c>
      <c r="V509" s="88">
        <f t="shared" si="242"/>
        <v>1</v>
      </c>
    </row>
    <row r="510" spans="1:22" ht="33.75" customHeight="1" x14ac:dyDescent="0.2">
      <c r="A510" s="34" t="s">
        <v>956</v>
      </c>
      <c r="B510" s="13" t="s">
        <v>636</v>
      </c>
      <c r="C510" s="35" t="s">
        <v>75</v>
      </c>
      <c r="D510" s="36">
        <v>2</v>
      </c>
      <c r="E510" s="36">
        <v>1501.48</v>
      </c>
      <c r="F510" s="20">
        <f t="shared" si="303"/>
        <v>3002.96</v>
      </c>
      <c r="G510" s="15">
        <v>0</v>
      </c>
      <c r="H510" s="14">
        <f t="shared" si="304"/>
        <v>0</v>
      </c>
      <c r="I510" s="15">
        <v>0</v>
      </c>
      <c r="J510" s="14">
        <f t="shared" si="305"/>
        <v>0</v>
      </c>
      <c r="K510" s="53">
        <v>0</v>
      </c>
      <c r="L510" s="14">
        <f t="shared" si="306"/>
        <v>0</v>
      </c>
      <c r="M510" s="53">
        <v>0</v>
      </c>
      <c r="N510" s="14">
        <f t="shared" si="307"/>
        <v>0</v>
      </c>
      <c r="O510" s="53">
        <v>0</v>
      </c>
      <c r="P510" s="14">
        <f t="shared" si="308"/>
        <v>0</v>
      </c>
      <c r="Q510" s="23"/>
      <c r="R510" s="14">
        <f t="shared" si="309"/>
        <v>0</v>
      </c>
      <c r="S510" s="88">
        <f t="shared" si="310"/>
        <v>0</v>
      </c>
      <c r="T510" s="23">
        <f t="shared" si="311"/>
        <v>2</v>
      </c>
      <c r="U510" s="14">
        <f t="shared" si="312"/>
        <v>3002.96</v>
      </c>
      <c r="V510" s="88">
        <f t="shared" si="242"/>
        <v>1</v>
      </c>
    </row>
    <row r="511" spans="1:22" ht="22.5" customHeight="1" x14ac:dyDescent="0.2">
      <c r="A511" s="34" t="s">
        <v>957</v>
      </c>
      <c r="B511" s="13" t="s">
        <v>644</v>
      </c>
      <c r="C511" s="35" t="s">
        <v>24</v>
      </c>
      <c r="D511" s="36">
        <v>2</v>
      </c>
      <c r="E511" s="36">
        <v>118.48</v>
      </c>
      <c r="F511" s="20">
        <f t="shared" si="303"/>
        <v>236.96</v>
      </c>
      <c r="G511" s="15">
        <v>0</v>
      </c>
      <c r="H511" s="14">
        <f t="shared" si="304"/>
        <v>0</v>
      </c>
      <c r="I511" s="15">
        <v>0</v>
      </c>
      <c r="J511" s="14">
        <f t="shared" si="305"/>
        <v>0</v>
      </c>
      <c r="K511" s="53">
        <v>0</v>
      </c>
      <c r="L511" s="14">
        <f t="shared" si="306"/>
        <v>0</v>
      </c>
      <c r="M511" s="53">
        <v>0</v>
      </c>
      <c r="N511" s="14">
        <f t="shared" si="307"/>
        <v>0</v>
      </c>
      <c r="O511" s="53">
        <v>0</v>
      </c>
      <c r="P511" s="14">
        <f t="shared" si="308"/>
        <v>0</v>
      </c>
      <c r="Q511" s="23"/>
      <c r="R511" s="14">
        <f t="shared" si="309"/>
        <v>0</v>
      </c>
      <c r="S511" s="88">
        <f t="shared" si="310"/>
        <v>0</v>
      </c>
      <c r="T511" s="23">
        <f t="shared" si="311"/>
        <v>2</v>
      </c>
      <c r="U511" s="14">
        <f t="shared" si="312"/>
        <v>236.96</v>
      </c>
      <c r="V511" s="88">
        <f t="shared" si="242"/>
        <v>1</v>
      </c>
    </row>
    <row r="512" spans="1:22" ht="22.5" customHeight="1" x14ac:dyDescent="0.2">
      <c r="A512" s="34" t="s">
        <v>958</v>
      </c>
      <c r="B512" s="13" t="s">
        <v>654</v>
      </c>
      <c r="C512" s="35" t="s">
        <v>75</v>
      </c>
      <c r="D512" s="36">
        <v>8</v>
      </c>
      <c r="E512" s="36">
        <v>725.15</v>
      </c>
      <c r="F512" s="20">
        <f t="shared" si="303"/>
        <v>5801.2</v>
      </c>
      <c r="G512" s="15">
        <v>0</v>
      </c>
      <c r="H512" s="14">
        <f t="shared" si="304"/>
        <v>0</v>
      </c>
      <c r="I512" s="15">
        <v>0</v>
      </c>
      <c r="J512" s="14">
        <f t="shared" si="305"/>
        <v>0</v>
      </c>
      <c r="K512" s="53">
        <v>0</v>
      </c>
      <c r="L512" s="14">
        <f t="shared" si="306"/>
        <v>0</v>
      </c>
      <c r="M512" s="53">
        <v>0</v>
      </c>
      <c r="N512" s="14">
        <f t="shared" si="307"/>
        <v>0</v>
      </c>
      <c r="O512" s="53">
        <v>0</v>
      </c>
      <c r="P512" s="14">
        <f t="shared" si="308"/>
        <v>0</v>
      </c>
      <c r="Q512" s="23"/>
      <c r="R512" s="14">
        <f t="shared" si="309"/>
        <v>0</v>
      </c>
      <c r="S512" s="88">
        <f t="shared" si="310"/>
        <v>0</v>
      </c>
      <c r="T512" s="23">
        <f t="shared" si="311"/>
        <v>8</v>
      </c>
      <c r="U512" s="14">
        <f t="shared" si="312"/>
        <v>5801.2</v>
      </c>
      <c r="V512" s="88">
        <f t="shared" si="242"/>
        <v>1</v>
      </c>
    </row>
    <row r="513" spans="1:22" ht="22.5" customHeight="1" x14ac:dyDescent="0.2">
      <c r="A513" s="34" t="s">
        <v>959</v>
      </c>
      <c r="B513" s="13" t="s">
        <v>662</v>
      </c>
      <c r="C513" s="35" t="s">
        <v>27</v>
      </c>
      <c r="D513" s="36">
        <v>4.75</v>
      </c>
      <c r="E513" s="36">
        <v>431.27</v>
      </c>
      <c r="F513" s="20">
        <f t="shared" si="303"/>
        <v>2048.5324999999998</v>
      </c>
      <c r="G513" s="15">
        <v>0</v>
      </c>
      <c r="H513" s="14">
        <f t="shared" si="304"/>
        <v>0</v>
      </c>
      <c r="I513" s="15">
        <v>0</v>
      </c>
      <c r="J513" s="14">
        <f t="shared" si="305"/>
        <v>0</v>
      </c>
      <c r="K513" s="53">
        <v>0</v>
      </c>
      <c r="L513" s="14">
        <f t="shared" si="306"/>
        <v>0</v>
      </c>
      <c r="M513" s="53">
        <v>0</v>
      </c>
      <c r="N513" s="14">
        <f t="shared" si="307"/>
        <v>0</v>
      </c>
      <c r="O513" s="53">
        <v>0</v>
      </c>
      <c r="P513" s="14">
        <f t="shared" si="308"/>
        <v>0</v>
      </c>
      <c r="Q513" s="23"/>
      <c r="R513" s="14">
        <f t="shared" si="309"/>
        <v>0</v>
      </c>
      <c r="S513" s="88">
        <f t="shared" si="310"/>
        <v>0</v>
      </c>
      <c r="T513" s="23">
        <f t="shared" si="311"/>
        <v>4.75</v>
      </c>
      <c r="U513" s="14">
        <f t="shared" si="312"/>
        <v>2048.5324999999998</v>
      </c>
      <c r="V513" s="88">
        <f t="shared" si="242"/>
        <v>1</v>
      </c>
    </row>
    <row r="514" spans="1:22" ht="22.5" customHeight="1" x14ac:dyDescent="0.2">
      <c r="A514" s="34" t="s">
        <v>960</v>
      </c>
      <c r="B514" s="13" t="s">
        <v>638</v>
      </c>
      <c r="C514" s="35" t="s">
        <v>24</v>
      </c>
      <c r="D514" s="36">
        <v>6</v>
      </c>
      <c r="E514" s="36">
        <v>90.9</v>
      </c>
      <c r="F514" s="20">
        <f t="shared" si="303"/>
        <v>545.40000000000009</v>
      </c>
      <c r="G514" s="15">
        <v>0</v>
      </c>
      <c r="H514" s="14">
        <f t="shared" si="304"/>
        <v>0</v>
      </c>
      <c r="I514" s="15">
        <v>0</v>
      </c>
      <c r="J514" s="14">
        <f t="shared" si="305"/>
        <v>0</v>
      </c>
      <c r="K514" s="53">
        <v>0</v>
      </c>
      <c r="L514" s="14">
        <f t="shared" si="306"/>
        <v>0</v>
      </c>
      <c r="M514" s="53">
        <v>0</v>
      </c>
      <c r="N514" s="14">
        <f t="shared" si="307"/>
        <v>0</v>
      </c>
      <c r="O514" s="53">
        <v>0</v>
      </c>
      <c r="P514" s="14">
        <f t="shared" si="308"/>
        <v>0</v>
      </c>
      <c r="Q514" s="23"/>
      <c r="R514" s="14">
        <f t="shared" si="309"/>
        <v>0</v>
      </c>
      <c r="S514" s="88">
        <f t="shared" si="310"/>
        <v>0</v>
      </c>
      <c r="T514" s="23">
        <f t="shared" si="311"/>
        <v>6</v>
      </c>
      <c r="U514" s="14">
        <f t="shared" si="312"/>
        <v>545.40000000000009</v>
      </c>
      <c r="V514" s="88">
        <f t="shared" si="242"/>
        <v>1</v>
      </c>
    </row>
    <row r="515" spans="1:22" ht="33.75" customHeight="1" x14ac:dyDescent="0.2">
      <c r="A515" s="34" t="s">
        <v>961</v>
      </c>
      <c r="B515" s="13" t="s">
        <v>640</v>
      </c>
      <c r="C515" s="35" t="s">
        <v>75</v>
      </c>
      <c r="D515" s="36">
        <v>4</v>
      </c>
      <c r="E515" s="36">
        <v>108.98</v>
      </c>
      <c r="F515" s="20">
        <f t="shared" si="303"/>
        <v>435.92</v>
      </c>
      <c r="G515" s="15">
        <v>0</v>
      </c>
      <c r="H515" s="14">
        <f t="shared" si="304"/>
        <v>0</v>
      </c>
      <c r="I515" s="15">
        <v>0</v>
      </c>
      <c r="J515" s="14">
        <f t="shared" si="305"/>
        <v>0</v>
      </c>
      <c r="K515" s="53">
        <v>0</v>
      </c>
      <c r="L515" s="14">
        <f t="shared" si="306"/>
        <v>0</v>
      </c>
      <c r="M515" s="53">
        <v>0</v>
      </c>
      <c r="N515" s="14">
        <f t="shared" si="307"/>
        <v>0</v>
      </c>
      <c r="O515" s="53">
        <v>0</v>
      </c>
      <c r="P515" s="14">
        <f t="shared" si="308"/>
        <v>0</v>
      </c>
      <c r="Q515" s="23"/>
      <c r="R515" s="14">
        <f t="shared" si="309"/>
        <v>0</v>
      </c>
      <c r="S515" s="88">
        <f t="shared" si="310"/>
        <v>0</v>
      </c>
      <c r="T515" s="23">
        <f t="shared" si="311"/>
        <v>4</v>
      </c>
      <c r="U515" s="14">
        <f t="shared" si="312"/>
        <v>435.92</v>
      </c>
      <c r="V515" s="88">
        <f t="shared" si="242"/>
        <v>1</v>
      </c>
    </row>
    <row r="516" spans="1:22" ht="11.25" customHeight="1" x14ac:dyDescent="0.2">
      <c r="A516" s="34" t="s">
        <v>962</v>
      </c>
      <c r="B516" s="13" t="s">
        <v>652</v>
      </c>
      <c r="C516" s="35" t="s">
        <v>75</v>
      </c>
      <c r="D516" s="36">
        <v>6</v>
      </c>
      <c r="E516" s="36">
        <v>125.64</v>
      </c>
      <c r="F516" s="20">
        <f t="shared" si="303"/>
        <v>753.84</v>
      </c>
      <c r="G516" s="15">
        <v>0</v>
      </c>
      <c r="H516" s="14">
        <f t="shared" si="304"/>
        <v>0</v>
      </c>
      <c r="I516" s="15">
        <v>0</v>
      </c>
      <c r="J516" s="14">
        <f t="shared" si="305"/>
        <v>0</v>
      </c>
      <c r="K516" s="53">
        <v>0</v>
      </c>
      <c r="L516" s="14">
        <f t="shared" si="306"/>
        <v>0</v>
      </c>
      <c r="M516" s="53">
        <v>0</v>
      </c>
      <c r="N516" s="14">
        <f t="shared" si="307"/>
        <v>0</v>
      </c>
      <c r="O516" s="53">
        <v>0</v>
      </c>
      <c r="P516" s="14">
        <f t="shared" si="308"/>
        <v>0</v>
      </c>
      <c r="Q516" s="23"/>
      <c r="R516" s="14">
        <f t="shared" si="309"/>
        <v>0</v>
      </c>
      <c r="S516" s="88">
        <f t="shared" si="310"/>
        <v>0</v>
      </c>
      <c r="T516" s="23">
        <f t="shared" si="311"/>
        <v>6</v>
      </c>
      <c r="U516" s="14">
        <f t="shared" si="312"/>
        <v>753.84</v>
      </c>
      <c r="V516" s="88">
        <f t="shared" si="242"/>
        <v>1</v>
      </c>
    </row>
    <row r="517" spans="1:22" ht="33.75" customHeight="1" x14ac:dyDescent="0.2">
      <c r="A517" s="34" t="s">
        <v>963</v>
      </c>
      <c r="B517" s="13" t="s">
        <v>646</v>
      </c>
      <c r="C517" s="35" t="s">
        <v>27</v>
      </c>
      <c r="D517" s="36">
        <v>13</v>
      </c>
      <c r="E517" s="36">
        <v>445.16</v>
      </c>
      <c r="F517" s="20">
        <f t="shared" si="303"/>
        <v>5787.08</v>
      </c>
      <c r="G517" s="15">
        <v>0</v>
      </c>
      <c r="H517" s="14">
        <f t="shared" si="304"/>
        <v>0</v>
      </c>
      <c r="I517" s="15">
        <v>0</v>
      </c>
      <c r="J517" s="14">
        <f t="shared" si="305"/>
        <v>0</v>
      </c>
      <c r="K517" s="53">
        <v>0</v>
      </c>
      <c r="L517" s="14">
        <f t="shared" si="306"/>
        <v>0</v>
      </c>
      <c r="M517" s="53">
        <v>0</v>
      </c>
      <c r="N517" s="14">
        <f t="shared" si="307"/>
        <v>0</v>
      </c>
      <c r="O517" s="53">
        <v>0</v>
      </c>
      <c r="P517" s="14">
        <f t="shared" si="308"/>
        <v>0</v>
      </c>
      <c r="Q517" s="23"/>
      <c r="R517" s="14">
        <f t="shared" si="309"/>
        <v>0</v>
      </c>
      <c r="S517" s="88">
        <f t="shared" si="310"/>
        <v>0</v>
      </c>
      <c r="T517" s="23">
        <f t="shared" si="311"/>
        <v>13</v>
      </c>
      <c r="U517" s="14">
        <f t="shared" si="312"/>
        <v>5787.08</v>
      </c>
      <c r="V517" s="88">
        <f t="shared" si="242"/>
        <v>1</v>
      </c>
    </row>
    <row r="518" spans="1:22" ht="33.75" customHeight="1" x14ac:dyDescent="0.2">
      <c r="A518" s="34" t="s">
        <v>964</v>
      </c>
      <c r="B518" s="13" t="s">
        <v>648</v>
      </c>
      <c r="C518" s="35" t="s">
        <v>114</v>
      </c>
      <c r="D518" s="36">
        <v>6.4</v>
      </c>
      <c r="E518" s="36">
        <v>32.67</v>
      </c>
      <c r="F518" s="20">
        <f t="shared" si="303"/>
        <v>209.08800000000002</v>
      </c>
      <c r="G518" s="15">
        <v>0</v>
      </c>
      <c r="H518" s="14">
        <f t="shared" si="304"/>
        <v>0</v>
      </c>
      <c r="I518" s="15">
        <v>0</v>
      </c>
      <c r="J518" s="14">
        <f t="shared" si="305"/>
        <v>0</v>
      </c>
      <c r="K518" s="53">
        <v>0</v>
      </c>
      <c r="L518" s="14">
        <f t="shared" si="306"/>
        <v>0</v>
      </c>
      <c r="M518" s="53">
        <v>0</v>
      </c>
      <c r="N518" s="14">
        <f t="shared" si="307"/>
        <v>0</v>
      </c>
      <c r="O518" s="53">
        <v>0</v>
      </c>
      <c r="P518" s="14">
        <f t="shared" si="308"/>
        <v>0</v>
      </c>
      <c r="Q518" s="23"/>
      <c r="R518" s="14">
        <f t="shared" si="309"/>
        <v>0</v>
      </c>
      <c r="S518" s="88">
        <f t="shared" si="310"/>
        <v>0</v>
      </c>
      <c r="T518" s="23">
        <f t="shared" si="311"/>
        <v>6.4</v>
      </c>
      <c r="U518" s="14">
        <f t="shared" si="312"/>
        <v>209.08800000000002</v>
      </c>
      <c r="V518" s="88">
        <f t="shared" si="242"/>
        <v>1</v>
      </c>
    </row>
    <row r="519" spans="1:22" ht="33.75" customHeight="1" x14ac:dyDescent="0.2">
      <c r="A519" s="34" t="s">
        <v>965</v>
      </c>
      <c r="B519" s="13" t="s">
        <v>156</v>
      </c>
      <c r="C519" s="35" t="s">
        <v>27</v>
      </c>
      <c r="D519" s="36">
        <v>13.15</v>
      </c>
      <c r="E519" s="36">
        <v>639.15</v>
      </c>
      <c r="F519" s="20">
        <f t="shared" si="303"/>
        <v>8404.8225000000002</v>
      </c>
      <c r="G519" s="15">
        <v>0</v>
      </c>
      <c r="H519" s="14">
        <f t="shared" si="304"/>
        <v>0</v>
      </c>
      <c r="I519" s="15">
        <v>0</v>
      </c>
      <c r="J519" s="14">
        <f t="shared" si="305"/>
        <v>0</v>
      </c>
      <c r="K519" s="53">
        <v>0</v>
      </c>
      <c r="L519" s="14">
        <f t="shared" si="306"/>
        <v>0</v>
      </c>
      <c r="M519" s="53">
        <v>0</v>
      </c>
      <c r="N519" s="14">
        <f t="shared" si="307"/>
        <v>0</v>
      </c>
      <c r="O519" s="53">
        <v>0</v>
      </c>
      <c r="P519" s="14">
        <f t="shared" si="308"/>
        <v>0</v>
      </c>
      <c r="Q519" s="23"/>
      <c r="R519" s="14">
        <f t="shared" si="309"/>
        <v>0</v>
      </c>
      <c r="S519" s="88">
        <f t="shared" si="310"/>
        <v>0</v>
      </c>
      <c r="T519" s="23">
        <f t="shared" si="311"/>
        <v>13.15</v>
      </c>
      <c r="U519" s="14">
        <f t="shared" si="312"/>
        <v>8404.8225000000002</v>
      </c>
      <c r="V519" s="88">
        <f t="shared" si="242"/>
        <v>1</v>
      </c>
    </row>
    <row r="520" spans="1:22" ht="33.75" customHeight="1" x14ac:dyDescent="0.2">
      <c r="A520" s="34" t="s">
        <v>966</v>
      </c>
      <c r="B520" s="13" t="s">
        <v>158</v>
      </c>
      <c r="C520" s="35" t="s">
        <v>27</v>
      </c>
      <c r="D520" s="36">
        <v>0.54</v>
      </c>
      <c r="E520" s="36">
        <v>561.65</v>
      </c>
      <c r="F520" s="20">
        <f t="shared" si="303"/>
        <v>303.291</v>
      </c>
      <c r="G520" s="15">
        <v>0</v>
      </c>
      <c r="H520" s="14">
        <f t="shared" si="304"/>
        <v>0</v>
      </c>
      <c r="I520" s="15">
        <v>0</v>
      </c>
      <c r="J520" s="14">
        <f t="shared" si="305"/>
        <v>0</v>
      </c>
      <c r="K520" s="53">
        <v>0</v>
      </c>
      <c r="L520" s="14">
        <f t="shared" si="306"/>
        <v>0</v>
      </c>
      <c r="M520" s="53">
        <v>0</v>
      </c>
      <c r="N520" s="14">
        <f t="shared" si="307"/>
        <v>0</v>
      </c>
      <c r="O520" s="53">
        <v>0</v>
      </c>
      <c r="P520" s="14">
        <f t="shared" si="308"/>
        <v>0</v>
      </c>
      <c r="Q520" s="23"/>
      <c r="R520" s="14">
        <f t="shared" si="309"/>
        <v>0</v>
      </c>
      <c r="S520" s="88">
        <f t="shared" si="310"/>
        <v>0</v>
      </c>
      <c r="T520" s="23">
        <f t="shared" si="311"/>
        <v>0.54</v>
      </c>
      <c r="U520" s="14">
        <f t="shared" si="312"/>
        <v>303.291</v>
      </c>
      <c r="V520" s="88">
        <f t="shared" si="242"/>
        <v>1</v>
      </c>
    </row>
    <row r="521" spans="1:22" ht="33.75" customHeight="1" x14ac:dyDescent="0.2">
      <c r="A521" s="34" t="s">
        <v>967</v>
      </c>
      <c r="B521" s="13" t="s">
        <v>968</v>
      </c>
      <c r="C521" s="35" t="s">
        <v>27</v>
      </c>
      <c r="D521" s="36">
        <v>5.97</v>
      </c>
      <c r="E521" s="36">
        <v>259.72000000000003</v>
      </c>
      <c r="F521" s="20">
        <f t="shared" si="303"/>
        <v>1550.5284000000001</v>
      </c>
      <c r="G521" s="15">
        <v>0</v>
      </c>
      <c r="H521" s="14">
        <f t="shared" si="304"/>
        <v>0</v>
      </c>
      <c r="I521" s="15">
        <v>0</v>
      </c>
      <c r="J521" s="14">
        <f t="shared" si="305"/>
        <v>0</v>
      </c>
      <c r="K521" s="53">
        <v>0</v>
      </c>
      <c r="L521" s="14">
        <f t="shared" si="306"/>
        <v>0</v>
      </c>
      <c r="M521" s="53">
        <v>0</v>
      </c>
      <c r="N521" s="14">
        <f t="shared" si="307"/>
        <v>0</v>
      </c>
      <c r="O521" s="53">
        <v>0</v>
      </c>
      <c r="P521" s="14">
        <f t="shared" si="308"/>
        <v>0</v>
      </c>
      <c r="Q521" s="23"/>
      <c r="R521" s="14">
        <f t="shared" si="309"/>
        <v>0</v>
      </c>
      <c r="S521" s="88">
        <f t="shared" si="310"/>
        <v>0</v>
      </c>
      <c r="T521" s="23">
        <f t="shared" si="311"/>
        <v>5.97</v>
      </c>
      <c r="U521" s="14">
        <f t="shared" si="312"/>
        <v>1550.5284000000001</v>
      </c>
      <c r="V521" s="88">
        <f t="shared" si="242"/>
        <v>1</v>
      </c>
    </row>
    <row r="522" spans="1:22" ht="33.75" customHeight="1" x14ac:dyDescent="0.2">
      <c r="A522" s="34" t="s">
        <v>969</v>
      </c>
      <c r="B522" s="13" t="s">
        <v>642</v>
      </c>
      <c r="C522" s="35" t="s">
        <v>24</v>
      </c>
      <c r="D522" s="36">
        <v>6</v>
      </c>
      <c r="E522" s="36">
        <v>851.22</v>
      </c>
      <c r="F522" s="20">
        <f t="shared" si="303"/>
        <v>5107.32</v>
      </c>
      <c r="G522" s="15">
        <v>0</v>
      </c>
      <c r="H522" s="14">
        <f t="shared" si="304"/>
        <v>0</v>
      </c>
      <c r="I522" s="15">
        <v>0</v>
      </c>
      <c r="J522" s="14">
        <f t="shared" si="305"/>
        <v>0</v>
      </c>
      <c r="K522" s="53">
        <v>0</v>
      </c>
      <c r="L522" s="14">
        <f t="shared" si="306"/>
        <v>0</v>
      </c>
      <c r="M522" s="53">
        <v>0</v>
      </c>
      <c r="N522" s="14">
        <f t="shared" si="307"/>
        <v>0</v>
      </c>
      <c r="O522" s="53">
        <v>0</v>
      </c>
      <c r="P522" s="14">
        <f t="shared" si="308"/>
        <v>0</v>
      </c>
      <c r="Q522" s="23"/>
      <c r="R522" s="14">
        <f t="shared" si="309"/>
        <v>0</v>
      </c>
      <c r="S522" s="88">
        <f t="shared" si="310"/>
        <v>0</v>
      </c>
      <c r="T522" s="23">
        <f t="shared" si="311"/>
        <v>6</v>
      </c>
      <c r="U522" s="14">
        <f t="shared" si="312"/>
        <v>5107.32</v>
      </c>
      <c r="V522" s="88">
        <f t="shared" si="242"/>
        <v>1</v>
      </c>
    </row>
    <row r="523" spans="1:22" ht="33.75" customHeight="1" x14ac:dyDescent="0.2">
      <c r="A523" s="34" t="s">
        <v>970</v>
      </c>
      <c r="B523" s="13" t="s">
        <v>664</v>
      </c>
      <c r="C523" s="35" t="s">
        <v>114</v>
      </c>
      <c r="D523" s="36">
        <v>26</v>
      </c>
      <c r="E523" s="36">
        <v>238.65</v>
      </c>
      <c r="F523" s="20">
        <f t="shared" si="303"/>
        <v>6204.9000000000005</v>
      </c>
      <c r="G523" s="15">
        <v>0</v>
      </c>
      <c r="H523" s="14">
        <f t="shared" si="304"/>
        <v>0</v>
      </c>
      <c r="I523" s="15">
        <v>0</v>
      </c>
      <c r="J523" s="14">
        <f t="shared" si="305"/>
        <v>0</v>
      </c>
      <c r="K523" s="53">
        <v>0</v>
      </c>
      <c r="L523" s="14">
        <f t="shared" si="306"/>
        <v>0</v>
      </c>
      <c r="M523" s="53">
        <v>0</v>
      </c>
      <c r="N523" s="14">
        <f t="shared" si="307"/>
        <v>0</v>
      </c>
      <c r="O523" s="53">
        <v>0</v>
      </c>
      <c r="P523" s="14">
        <f t="shared" si="308"/>
        <v>0</v>
      </c>
      <c r="Q523" s="23"/>
      <c r="R523" s="14">
        <f t="shared" si="309"/>
        <v>0</v>
      </c>
      <c r="S523" s="88">
        <f t="shared" si="310"/>
        <v>0</v>
      </c>
      <c r="T523" s="23">
        <f t="shared" si="311"/>
        <v>26</v>
      </c>
      <c r="U523" s="14">
        <f t="shared" si="312"/>
        <v>6204.9000000000005</v>
      </c>
      <c r="V523" s="88">
        <f t="shared" si="242"/>
        <v>1</v>
      </c>
    </row>
    <row r="524" spans="1:22" ht="33.75" customHeight="1" x14ac:dyDescent="0.2">
      <c r="A524" s="34" t="s">
        <v>971</v>
      </c>
      <c r="B524" s="13" t="s">
        <v>668</v>
      </c>
      <c r="C524" s="35" t="s">
        <v>114</v>
      </c>
      <c r="D524" s="36">
        <v>26</v>
      </c>
      <c r="E524" s="36">
        <v>996.09</v>
      </c>
      <c r="F524" s="20">
        <f t="shared" si="303"/>
        <v>25898.34</v>
      </c>
      <c r="G524" s="15">
        <v>0</v>
      </c>
      <c r="H524" s="14">
        <f t="shared" si="304"/>
        <v>0</v>
      </c>
      <c r="I524" s="15">
        <v>0</v>
      </c>
      <c r="J524" s="14">
        <f t="shared" si="305"/>
        <v>0</v>
      </c>
      <c r="K524" s="53">
        <v>0</v>
      </c>
      <c r="L524" s="14">
        <f t="shared" si="306"/>
        <v>0</v>
      </c>
      <c r="M524" s="53">
        <v>0</v>
      </c>
      <c r="N524" s="14">
        <f t="shared" si="307"/>
        <v>0</v>
      </c>
      <c r="O524" s="53">
        <v>0</v>
      </c>
      <c r="P524" s="14">
        <f t="shared" si="308"/>
        <v>0</v>
      </c>
      <c r="Q524" s="23"/>
      <c r="R524" s="14">
        <f t="shared" si="309"/>
        <v>0</v>
      </c>
      <c r="S524" s="88">
        <f t="shared" si="310"/>
        <v>0</v>
      </c>
      <c r="T524" s="23">
        <f t="shared" si="311"/>
        <v>26</v>
      </c>
      <c r="U524" s="14">
        <f t="shared" si="312"/>
        <v>25898.34</v>
      </c>
      <c r="V524" s="88">
        <f t="shared" si="242"/>
        <v>1</v>
      </c>
    </row>
    <row r="525" spans="1:22" ht="33.75" customHeight="1" x14ac:dyDescent="0.2">
      <c r="A525" s="34" t="s">
        <v>972</v>
      </c>
      <c r="B525" s="13" t="s">
        <v>666</v>
      </c>
      <c r="C525" s="35" t="s">
        <v>75</v>
      </c>
      <c r="D525" s="36">
        <v>4</v>
      </c>
      <c r="E525" s="36">
        <v>734.93</v>
      </c>
      <c r="F525" s="20">
        <f t="shared" si="303"/>
        <v>2939.72</v>
      </c>
      <c r="G525" s="15">
        <v>0</v>
      </c>
      <c r="H525" s="14">
        <f t="shared" si="304"/>
        <v>0</v>
      </c>
      <c r="I525" s="15">
        <v>0</v>
      </c>
      <c r="J525" s="14">
        <f t="shared" si="305"/>
        <v>0</v>
      </c>
      <c r="K525" s="53">
        <v>0</v>
      </c>
      <c r="L525" s="14">
        <f t="shared" si="306"/>
        <v>0</v>
      </c>
      <c r="M525" s="53">
        <v>0</v>
      </c>
      <c r="N525" s="14">
        <f t="shared" si="307"/>
        <v>0</v>
      </c>
      <c r="O525" s="53">
        <v>0</v>
      </c>
      <c r="P525" s="14">
        <f t="shared" si="308"/>
        <v>0</v>
      </c>
      <c r="Q525" s="23"/>
      <c r="R525" s="14">
        <f t="shared" si="309"/>
        <v>0</v>
      </c>
      <c r="S525" s="88">
        <f t="shared" si="310"/>
        <v>0</v>
      </c>
      <c r="T525" s="23">
        <f t="shared" si="311"/>
        <v>4</v>
      </c>
      <c r="U525" s="14">
        <f t="shared" si="312"/>
        <v>2939.72</v>
      </c>
      <c r="V525" s="88">
        <f t="shared" si="242"/>
        <v>1</v>
      </c>
    </row>
    <row r="526" spans="1:22" ht="11.25" customHeight="1" x14ac:dyDescent="0.2">
      <c r="A526" s="66" t="s">
        <v>973</v>
      </c>
      <c r="B526" s="67" t="s">
        <v>974</v>
      </c>
      <c r="C526" s="68"/>
      <c r="D526" s="69"/>
      <c r="E526" s="69"/>
      <c r="F526" s="110">
        <f>SUM(F527:F532)-0.02</f>
        <v>10537.6451</v>
      </c>
      <c r="G526" s="70"/>
      <c r="H526" s="22">
        <f>SUM(H527:H532)-0</f>
        <v>0</v>
      </c>
      <c r="I526" s="51"/>
      <c r="J526" s="22">
        <f>SUM(J527:J532)-0</f>
        <v>0</v>
      </c>
      <c r="K526" s="51"/>
      <c r="L526" s="22">
        <f>SUM(L527:L532)-0</f>
        <v>0</v>
      </c>
      <c r="M526" s="51"/>
      <c r="N526" s="22">
        <f>SUM(N527:N532)-0</f>
        <v>0</v>
      </c>
      <c r="O526" s="51"/>
      <c r="P526" s="22">
        <f>SUM(P527:P532)-0</f>
        <v>0</v>
      </c>
      <c r="Q526" s="70"/>
      <c r="R526" s="51">
        <f>SUM(R527:R532)-0</f>
        <v>0</v>
      </c>
      <c r="S526" s="93">
        <f>(H526+J526+L526+N526+P526+R526)/F526</f>
        <v>0</v>
      </c>
      <c r="T526" s="96"/>
      <c r="U526" s="22">
        <f>SUM(U527:U532)-0.02</f>
        <v>10537.6451</v>
      </c>
      <c r="V526" s="94">
        <f t="shared" si="242"/>
        <v>1</v>
      </c>
    </row>
    <row r="527" spans="1:22" ht="11.25" customHeight="1" x14ac:dyDescent="0.2">
      <c r="A527" s="34" t="s">
        <v>975</v>
      </c>
      <c r="B527" s="13" t="s">
        <v>315</v>
      </c>
      <c r="C527" s="35" t="s">
        <v>114</v>
      </c>
      <c r="D527" s="36">
        <v>305</v>
      </c>
      <c r="E527" s="36">
        <v>9.9</v>
      </c>
      <c r="F527" s="20">
        <f t="shared" ref="F527:F532" si="313">D527*E527</f>
        <v>3019.5</v>
      </c>
      <c r="G527" s="15">
        <v>0</v>
      </c>
      <c r="H527" s="14">
        <f t="shared" ref="H527:H532" si="314">G527*E527</f>
        <v>0</v>
      </c>
      <c r="I527" s="15">
        <v>0</v>
      </c>
      <c r="J527" s="14">
        <f t="shared" ref="J527:J532" si="315">I527*E527</f>
        <v>0</v>
      </c>
      <c r="K527" s="53">
        <v>0</v>
      </c>
      <c r="L527" s="14">
        <f t="shared" ref="L527:L532" si="316">K527*$E527</f>
        <v>0</v>
      </c>
      <c r="M527" s="53">
        <v>0</v>
      </c>
      <c r="N527" s="14">
        <f t="shared" ref="N527:N532" si="317">M527*$E527</f>
        <v>0</v>
      </c>
      <c r="O527" s="53">
        <v>0</v>
      </c>
      <c r="P527" s="14">
        <f t="shared" ref="P527:P532" si="318">O527*$E527</f>
        <v>0</v>
      </c>
      <c r="Q527" s="23"/>
      <c r="R527" s="14">
        <f t="shared" ref="R527:R532" si="319">Q527*$E527</f>
        <v>0</v>
      </c>
      <c r="S527" s="88">
        <f t="shared" ref="S527:S532" si="320">(J527+H527+L527+N527+P527+R527)/F527</f>
        <v>0</v>
      </c>
      <c r="T527" s="23">
        <f t="shared" ref="T527:T532" si="321">D527-G527-I527-K527-M527-O527-Q527</f>
        <v>305</v>
      </c>
      <c r="U527" s="14">
        <f t="shared" ref="U527:U532" si="322">T527*E527</f>
        <v>3019.5</v>
      </c>
      <c r="V527" s="88">
        <f t="shared" si="242"/>
        <v>1</v>
      </c>
    </row>
    <row r="528" spans="1:22" ht="22.5" customHeight="1" x14ac:dyDescent="0.2">
      <c r="A528" s="34" t="s">
        <v>976</v>
      </c>
      <c r="B528" s="13" t="s">
        <v>317</v>
      </c>
      <c r="C528" s="35" t="s">
        <v>114</v>
      </c>
      <c r="D528" s="36">
        <v>17</v>
      </c>
      <c r="E528" s="36">
        <v>22.9</v>
      </c>
      <c r="F528" s="20">
        <f t="shared" si="313"/>
        <v>389.29999999999995</v>
      </c>
      <c r="G528" s="15">
        <v>0</v>
      </c>
      <c r="H528" s="14">
        <f t="shared" si="314"/>
        <v>0</v>
      </c>
      <c r="I528" s="15">
        <v>0</v>
      </c>
      <c r="J528" s="14">
        <f t="shared" si="315"/>
        <v>0</v>
      </c>
      <c r="K528" s="53">
        <v>0</v>
      </c>
      <c r="L528" s="14">
        <f t="shared" si="316"/>
        <v>0</v>
      </c>
      <c r="M528" s="53">
        <v>0</v>
      </c>
      <c r="N528" s="14">
        <f t="shared" si="317"/>
        <v>0</v>
      </c>
      <c r="O528" s="53">
        <v>0</v>
      </c>
      <c r="P528" s="14">
        <f t="shared" si="318"/>
        <v>0</v>
      </c>
      <c r="Q528" s="23"/>
      <c r="R528" s="14">
        <f t="shared" si="319"/>
        <v>0</v>
      </c>
      <c r="S528" s="88">
        <f t="shared" si="320"/>
        <v>0</v>
      </c>
      <c r="T528" s="23">
        <f t="shared" si="321"/>
        <v>17</v>
      </c>
      <c r="U528" s="14">
        <f t="shared" si="322"/>
        <v>389.29999999999995</v>
      </c>
      <c r="V528" s="88">
        <f t="shared" si="242"/>
        <v>1</v>
      </c>
    </row>
    <row r="529" spans="1:22" ht="33.75" customHeight="1" x14ac:dyDescent="0.2">
      <c r="A529" s="34" t="s">
        <v>977</v>
      </c>
      <c r="B529" s="13" t="s">
        <v>233</v>
      </c>
      <c r="C529" s="35" t="s">
        <v>91</v>
      </c>
      <c r="D529" s="36">
        <v>47.2</v>
      </c>
      <c r="E529" s="36">
        <v>26.39</v>
      </c>
      <c r="F529" s="20">
        <f t="shared" si="313"/>
        <v>1245.6080000000002</v>
      </c>
      <c r="G529" s="15">
        <v>0</v>
      </c>
      <c r="H529" s="14">
        <f t="shared" si="314"/>
        <v>0</v>
      </c>
      <c r="I529" s="15">
        <v>0</v>
      </c>
      <c r="J529" s="14">
        <f t="shared" si="315"/>
        <v>0</v>
      </c>
      <c r="K529" s="53">
        <v>0</v>
      </c>
      <c r="L529" s="14">
        <f t="shared" si="316"/>
        <v>0</v>
      </c>
      <c r="M529" s="53">
        <v>0</v>
      </c>
      <c r="N529" s="14">
        <f t="shared" si="317"/>
        <v>0</v>
      </c>
      <c r="O529" s="53">
        <v>0</v>
      </c>
      <c r="P529" s="14">
        <f t="shared" si="318"/>
        <v>0</v>
      </c>
      <c r="Q529" s="23"/>
      <c r="R529" s="14">
        <f t="shared" si="319"/>
        <v>0</v>
      </c>
      <c r="S529" s="88">
        <f t="shared" si="320"/>
        <v>0</v>
      </c>
      <c r="T529" s="23">
        <f t="shared" si="321"/>
        <v>47.2</v>
      </c>
      <c r="U529" s="14">
        <f t="shared" si="322"/>
        <v>1245.6080000000002</v>
      </c>
      <c r="V529" s="88">
        <f t="shared" si="242"/>
        <v>1</v>
      </c>
    </row>
    <row r="530" spans="1:22" ht="33.75" customHeight="1" x14ac:dyDescent="0.2">
      <c r="A530" s="34" t="s">
        <v>978</v>
      </c>
      <c r="B530" s="13" t="s">
        <v>219</v>
      </c>
      <c r="C530" s="35" t="s">
        <v>75</v>
      </c>
      <c r="D530" s="36">
        <v>56</v>
      </c>
      <c r="E530" s="36">
        <v>3.46</v>
      </c>
      <c r="F530" s="20">
        <f t="shared" si="313"/>
        <v>193.76</v>
      </c>
      <c r="G530" s="15">
        <v>0</v>
      </c>
      <c r="H530" s="14">
        <f t="shared" si="314"/>
        <v>0</v>
      </c>
      <c r="I530" s="15">
        <v>0</v>
      </c>
      <c r="J530" s="14">
        <f t="shared" si="315"/>
        <v>0</v>
      </c>
      <c r="K530" s="53">
        <v>0</v>
      </c>
      <c r="L530" s="14">
        <f t="shared" si="316"/>
        <v>0</v>
      </c>
      <c r="M530" s="53">
        <v>0</v>
      </c>
      <c r="N530" s="14">
        <f t="shared" si="317"/>
        <v>0</v>
      </c>
      <c r="O530" s="53">
        <v>0</v>
      </c>
      <c r="P530" s="14">
        <f t="shared" si="318"/>
        <v>0</v>
      </c>
      <c r="Q530" s="23"/>
      <c r="R530" s="14">
        <f t="shared" si="319"/>
        <v>0</v>
      </c>
      <c r="S530" s="88">
        <f t="shared" si="320"/>
        <v>0</v>
      </c>
      <c r="T530" s="23">
        <f t="shared" si="321"/>
        <v>56</v>
      </c>
      <c r="U530" s="14">
        <f t="shared" si="322"/>
        <v>193.76</v>
      </c>
      <c r="V530" s="88">
        <f t="shared" si="242"/>
        <v>1</v>
      </c>
    </row>
    <row r="531" spans="1:22" ht="22.5" customHeight="1" x14ac:dyDescent="0.2">
      <c r="A531" s="34" t="s">
        <v>979</v>
      </c>
      <c r="B531" s="13" t="s">
        <v>210</v>
      </c>
      <c r="C531" s="35" t="s">
        <v>75</v>
      </c>
      <c r="D531" s="36">
        <v>28</v>
      </c>
      <c r="E531" s="36">
        <v>5.62</v>
      </c>
      <c r="F531" s="20">
        <f t="shared" si="313"/>
        <v>157.36000000000001</v>
      </c>
      <c r="G531" s="15">
        <v>0</v>
      </c>
      <c r="H531" s="14">
        <f t="shared" si="314"/>
        <v>0</v>
      </c>
      <c r="I531" s="15">
        <v>0</v>
      </c>
      <c r="J531" s="14">
        <f t="shared" si="315"/>
        <v>0</v>
      </c>
      <c r="K531" s="53">
        <v>0</v>
      </c>
      <c r="L531" s="14">
        <f t="shared" si="316"/>
        <v>0</v>
      </c>
      <c r="M531" s="53">
        <v>0</v>
      </c>
      <c r="N531" s="14">
        <f t="shared" si="317"/>
        <v>0</v>
      </c>
      <c r="O531" s="53">
        <v>0</v>
      </c>
      <c r="P531" s="14">
        <f t="shared" si="318"/>
        <v>0</v>
      </c>
      <c r="Q531" s="23"/>
      <c r="R531" s="14">
        <f t="shared" si="319"/>
        <v>0</v>
      </c>
      <c r="S531" s="88">
        <f t="shared" si="320"/>
        <v>0</v>
      </c>
      <c r="T531" s="23">
        <f t="shared" si="321"/>
        <v>28</v>
      </c>
      <c r="U531" s="14">
        <f t="shared" si="322"/>
        <v>157.36000000000001</v>
      </c>
      <c r="V531" s="88">
        <f t="shared" si="242"/>
        <v>1</v>
      </c>
    </row>
    <row r="532" spans="1:22" ht="11.25" customHeight="1" x14ac:dyDescent="0.2">
      <c r="A532" s="34" t="s">
        <v>980</v>
      </c>
      <c r="B532" s="13" t="s">
        <v>313</v>
      </c>
      <c r="C532" s="35" t="s">
        <v>91</v>
      </c>
      <c r="D532" s="36">
        <v>1145.3699999999999</v>
      </c>
      <c r="E532" s="36">
        <v>4.83</v>
      </c>
      <c r="F532" s="20">
        <f t="shared" si="313"/>
        <v>5532.1370999999999</v>
      </c>
      <c r="G532" s="15">
        <v>0</v>
      </c>
      <c r="H532" s="14">
        <f t="shared" si="314"/>
        <v>0</v>
      </c>
      <c r="I532" s="15">
        <v>0</v>
      </c>
      <c r="J532" s="14">
        <f t="shared" si="315"/>
        <v>0</v>
      </c>
      <c r="K532" s="53">
        <v>0</v>
      </c>
      <c r="L532" s="14">
        <f t="shared" si="316"/>
        <v>0</v>
      </c>
      <c r="M532" s="53">
        <v>0</v>
      </c>
      <c r="N532" s="14">
        <f t="shared" si="317"/>
        <v>0</v>
      </c>
      <c r="O532" s="53">
        <v>0</v>
      </c>
      <c r="P532" s="14">
        <f t="shared" si="318"/>
        <v>0</v>
      </c>
      <c r="Q532" s="23"/>
      <c r="R532" s="14">
        <f t="shared" si="319"/>
        <v>0</v>
      </c>
      <c r="S532" s="88">
        <f t="shared" si="320"/>
        <v>0</v>
      </c>
      <c r="T532" s="23">
        <f t="shared" si="321"/>
        <v>1145.3699999999999</v>
      </c>
      <c r="U532" s="14">
        <f t="shared" si="322"/>
        <v>5532.1370999999999</v>
      </c>
      <c r="V532" s="88">
        <f t="shared" si="242"/>
        <v>1</v>
      </c>
    </row>
    <row r="533" spans="1:22" ht="11.25" customHeight="1" x14ac:dyDescent="0.2">
      <c r="A533" s="66" t="s">
        <v>981</v>
      </c>
      <c r="B533" s="67" t="s">
        <v>982</v>
      </c>
      <c r="C533" s="68"/>
      <c r="D533" s="69"/>
      <c r="E533" s="69"/>
      <c r="F533" s="110">
        <f>SUM(F534:F544)-0.01</f>
        <v>21468.505200000003</v>
      </c>
      <c r="G533" s="70"/>
      <c r="H533" s="22">
        <f>SUM(H534:H544)-0</f>
        <v>0</v>
      </c>
      <c r="I533" s="51"/>
      <c r="J533" s="22">
        <f>SUM(J534:J544)-0</f>
        <v>0</v>
      </c>
      <c r="K533" s="51"/>
      <c r="L533" s="22">
        <f>SUM(L534:L544)-0</f>
        <v>0</v>
      </c>
      <c r="M533" s="51"/>
      <c r="N533" s="22">
        <f>SUM(N534:N544)-0</f>
        <v>0</v>
      </c>
      <c r="O533" s="51"/>
      <c r="P533" s="22">
        <f>SUM(P534:P544)-0</f>
        <v>0</v>
      </c>
      <c r="Q533" s="70"/>
      <c r="R533" s="51">
        <f>SUM(R534:R544)-0</f>
        <v>0</v>
      </c>
      <c r="S533" s="93">
        <f>(H533+J533+L533+N533+P533+R533)/F533</f>
        <v>0</v>
      </c>
      <c r="T533" s="96"/>
      <c r="U533" s="22">
        <f>SUM(U534:U544)-0.01</f>
        <v>21468.505200000003</v>
      </c>
      <c r="V533" s="94">
        <f t="shared" si="242"/>
        <v>1</v>
      </c>
    </row>
    <row r="534" spans="1:22" ht="22.5" customHeight="1" x14ac:dyDescent="0.2">
      <c r="A534" s="34" t="s">
        <v>983</v>
      </c>
      <c r="B534" s="13" t="s">
        <v>194</v>
      </c>
      <c r="C534" s="35" t="s">
        <v>91</v>
      </c>
      <c r="D534" s="36">
        <v>1066.3399999999999</v>
      </c>
      <c r="E534" s="36">
        <v>3.28</v>
      </c>
      <c r="F534" s="20">
        <f t="shared" ref="F534:F544" si="323">D534*E534</f>
        <v>3497.5951999999997</v>
      </c>
      <c r="G534" s="15">
        <v>0</v>
      </c>
      <c r="H534" s="14">
        <f t="shared" ref="H534:H544" si="324">G534*E534</f>
        <v>0</v>
      </c>
      <c r="I534" s="15">
        <v>0</v>
      </c>
      <c r="J534" s="14">
        <f t="shared" ref="J534:J544" si="325">I534*E534</f>
        <v>0</v>
      </c>
      <c r="K534" s="53">
        <v>0</v>
      </c>
      <c r="L534" s="14">
        <f t="shared" ref="L534:L544" si="326">K534*$E534</f>
        <v>0</v>
      </c>
      <c r="M534" s="53">
        <v>0</v>
      </c>
      <c r="N534" s="14">
        <f t="shared" ref="N534:N544" si="327">M534*$E534</f>
        <v>0</v>
      </c>
      <c r="O534" s="53">
        <v>0</v>
      </c>
      <c r="P534" s="14">
        <f t="shared" ref="P534:P544" si="328">O534*$E534</f>
        <v>0</v>
      </c>
      <c r="Q534" s="23"/>
      <c r="R534" s="14">
        <f t="shared" ref="R534:R544" si="329">Q534*$E534</f>
        <v>0</v>
      </c>
      <c r="S534" s="88">
        <f t="shared" ref="S534:S544" si="330">(J534+H534+L534+N534+P534+R534)/F534</f>
        <v>0</v>
      </c>
      <c r="T534" s="23">
        <f t="shared" ref="T534:T544" si="331">D534-G534-I534-K534-M534-O534-Q534</f>
        <v>1066.3399999999999</v>
      </c>
      <c r="U534" s="14">
        <f t="shared" ref="U534:U544" si="332">T534*E534</f>
        <v>3497.5951999999997</v>
      </c>
      <c r="V534" s="88">
        <f t="shared" si="242"/>
        <v>1</v>
      </c>
    </row>
    <row r="535" spans="1:22" ht="11.25" customHeight="1" x14ac:dyDescent="0.2">
      <c r="A535" s="34" t="s">
        <v>984</v>
      </c>
      <c r="B535" s="13" t="s">
        <v>206</v>
      </c>
      <c r="C535" s="35" t="s">
        <v>114</v>
      </c>
      <c r="D535" s="36">
        <v>26</v>
      </c>
      <c r="E535" s="36">
        <v>5.76</v>
      </c>
      <c r="F535" s="20">
        <f t="shared" si="323"/>
        <v>149.76</v>
      </c>
      <c r="G535" s="15">
        <v>0</v>
      </c>
      <c r="H535" s="14">
        <f t="shared" si="324"/>
        <v>0</v>
      </c>
      <c r="I535" s="15">
        <v>0</v>
      </c>
      <c r="J535" s="14">
        <f t="shared" si="325"/>
        <v>0</v>
      </c>
      <c r="K535" s="53">
        <v>0</v>
      </c>
      <c r="L535" s="14">
        <f t="shared" si="326"/>
        <v>0</v>
      </c>
      <c r="M535" s="53">
        <v>0</v>
      </c>
      <c r="N535" s="14">
        <f t="shared" si="327"/>
        <v>0</v>
      </c>
      <c r="O535" s="53">
        <v>0</v>
      </c>
      <c r="P535" s="14">
        <f t="shared" si="328"/>
        <v>0</v>
      </c>
      <c r="Q535" s="23"/>
      <c r="R535" s="14">
        <f t="shared" si="329"/>
        <v>0</v>
      </c>
      <c r="S535" s="88">
        <f t="shared" si="330"/>
        <v>0</v>
      </c>
      <c r="T535" s="23">
        <f t="shared" si="331"/>
        <v>26</v>
      </c>
      <c r="U535" s="14">
        <f t="shared" si="332"/>
        <v>149.76</v>
      </c>
      <c r="V535" s="88">
        <f t="shared" si="242"/>
        <v>1</v>
      </c>
    </row>
    <row r="536" spans="1:22" ht="33.75" customHeight="1" x14ac:dyDescent="0.2">
      <c r="A536" s="34" t="s">
        <v>985</v>
      </c>
      <c r="B536" s="13" t="s">
        <v>233</v>
      </c>
      <c r="C536" s="35" t="s">
        <v>91</v>
      </c>
      <c r="D536" s="36">
        <v>50</v>
      </c>
      <c r="E536" s="36">
        <v>26.39</v>
      </c>
      <c r="F536" s="20">
        <f t="shared" si="323"/>
        <v>1319.5</v>
      </c>
      <c r="G536" s="15">
        <v>0</v>
      </c>
      <c r="H536" s="14">
        <f t="shared" si="324"/>
        <v>0</v>
      </c>
      <c r="I536" s="15">
        <v>0</v>
      </c>
      <c r="J536" s="14">
        <f t="shared" si="325"/>
        <v>0</v>
      </c>
      <c r="K536" s="53">
        <v>0</v>
      </c>
      <c r="L536" s="14">
        <f t="shared" si="326"/>
        <v>0</v>
      </c>
      <c r="M536" s="53">
        <v>0</v>
      </c>
      <c r="N536" s="14">
        <f t="shared" si="327"/>
        <v>0</v>
      </c>
      <c r="O536" s="53">
        <v>0</v>
      </c>
      <c r="P536" s="14">
        <f t="shared" si="328"/>
        <v>0</v>
      </c>
      <c r="Q536" s="23"/>
      <c r="R536" s="14">
        <f t="shared" si="329"/>
        <v>0</v>
      </c>
      <c r="S536" s="88">
        <f t="shared" si="330"/>
        <v>0</v>
      </c>
      <c r="T536" s="23">
        <f t="shared" si="331"/>
        <v>50</v>
      </c>
      <c r="U536" s="14">
        <f t="shared" si="332"/>
        <v>1319.5</v>
      </c>
      <c r="V536" s="88">
        <f t="shared" si="242"/>
        <v>1</v>
      </c>
    </row>
    <row r="537" spans="1:22" ht="11.25" customHeight="1" x14ac:dyDescent="0.2">
      <c r="A537" s="34" t="s">
        <v>986</v>
      </c>
      <c r="B537" s="13" t="s">
        <v>214</v>
      </c>
      <c r="C537" s="35" t="s">
        <v>215</v>
      </c>
      <c r="D537" s="36">
        <v>28</v>
      </c>
      <c r="E537" s="36">
        <v>32.54</v>
      </c>
      <c r="F537" s="20">
        <f t="shared" si="323"/>
        <v>911.12</v>
      </c>
      <c r="G537" s="15">
        <v>0</v>
      </c>
      <c r="H537" s="14">
        <f t="shared" si="324"/>
        <v>0</v>
      </c>
      <c r="I537" s="15">
        <v>0</v>
      </c>
      <c r="J537" s="14">
        <f t="shared" si="325"/>
        <v>0</v>
      </c>
      <c r="K537" s="53">
        <v>0</v>
      </c>
      <c r="L537" s="14">
        <f t="shared" si="326"/>
        <v>0</v>
      </c>
      <c r="M537" s="53">
        <v>0</v>
      </c>
      <c r="N537" s="14">
        <f t="shared" si="327"/>
        <v>0</v>
      </c>
      <c r="O537" s="53">
        <v>0</v>
      </c>
      <c r="P537" s="14">
        <f t="shared" si="328"/>
        <v>0</v>
      </c>
      <c r="Q537" s="23"/>
      <c r="R537" s="14">
        <f t="shared" si="329"/>
        <v>0</v>
      </c>
      <c r="S537" s="88">
        <f t="shared" si="330"/>
        <v>0</v>
      </c>
      <c r="T537" s="23">
        <f t="shared" si="331"/>
        <v>28</v>
      </c>
      <c r="U537" s="14">
        <f t="shared" si="332"/>
        <v>911.12</v>
      </c>
      <c r="V537" s="88">
        <f t="shared" si="242"/>
        <v>1</v>
      </c>
    </row>
    <row r="538" spans="1:22" ht="11.25" customHeight="1" x14ac:dyDescent="0.2">
      <c r="A538" s="34" t="s">
        <v>987</v>
      </c>
      <c r="B538" s="13" t="s">
        <v>212</v>
      </c>
      <c r="C538" s="35" t="s">
        <v>24</v>
      </c>
      <c r="D538" s="36">
        <v>28</v>
      </c>
      <c r="E538" s="36">
        <v>347.03</v>
      </c>
      <c r="F538" s="20">
        <f t="shared" si="323"/>
        <v>9716.84</v>
      </c>
      <c r="G538" s="15">
        <v>0</v>
      </c>
      <c r="H538" s="14">
        <f t="shared" si="324"/>
        <v>0</v>
      </c>
      <c r="I538" s="15">
        <v>0</v>
      </c>
      <c r="J538" s="14">
        <f t="shared" si="325"/>
        <v>0</v>
      </c>
      <c r="K538" s="53">
        <v>0</v>
      </c>
      <c r="L538" s="14">
        <f t="shared" si="326"/>
        <v>0</v>
      </c>
      <c r="M538" s="53">
        <v>0</v>
      </c>
      <c r="N538" s="14">
        <f t="shared" si="327"/>
        <v>0</v>
      </c>
      <c r="O538" s="53">
        <v>0</v>
      </c>
      <c r="P538" s="14">
        <f t="shared" si="328"/>
        <v>0</v>
      </c>
      <c r="Q538" s="23"/>
      <c r="R538" s="14">
        <f t="shared" si="329"/>
        <v>0</v>
      </c>
      <c r="S538" s="88">
        <f t="shared" si="330"/>
        <v>0</v>
      </c>
      <c r="T538" s="23">
        <f t="shared" si="331"/>
        <v>28</v>
      </c>
      <c r="U538" s="14">
        <f t="shared" si="332"/>
        <v>9716.84</v>
      </c>
      <c r="V538" s="88">
        <f t="shared" si="242"/>
        <v>1</v>
      </c>
    </row>
    <row r="539" spans="1:22" ht="22.5" customHeight="1" x14ac:dyDescent="0.2">
      <c r="A539" s="34" t="s">
        <v>988</v>
      </c>
      <c r="B539" s="13" t="s">
        <v>989</v>
      </c>
      <c r="C539" s="35" t="s">
        <v>24</v>
      </c>
      <c r="D539" s="36">
        <v>15</v>
      </c>
      <c r="E539" s="36">
        <v>20.72</v>
      </c>
      <c r="F539" s="20">
        <f t="shared" si="323"/>
        <v>310.79999999999995</v>
      </c>
      <c r="G539" s="15">
        <v>0</v>
      </c>
      <c r="H539" s="14">
        <f t="shared" si="324"/>
        <v>0</v>
      </c>
      <c r="I539" s="15">
        <v>0</v>
      </c>
      <c r="J539" s="14">
        <f t="shared" si="325"/>
        <v>0</v>
      </c>
      <c r="K539" s="53">
        <v>0</v>
      </c>
      <c r="L539" s="14">
        <f t="shared" si="326"/>
        <v>0</v>
      </c>
      <c r="M539" s="53">
        <v>0</v>
      </c>
      <c r="N539" s="14">
        <f t="shared" si="327"/>
        <v>0</v>
      </c>
      <c r="O539" s="53">
        <v>0</v>
      </c>
      <c r="P539" s="14">
        <f t="shared" si="328"/>
        <v>0</v>
      </c>
      <c r="Q539" s="23"/>
      <c r="R539" s="14">
        <f t="shared" si="329"/>
        <v>0</v>
      </c>
      <c r="S539" s="88">
        <f t="shared" si="330"/>
        <v>0</v>
      </c>
      <c r="T539" s="23">
        <f t="shared" si="331"/>
        <v>15</v>
      </c>
      <c r="U539" s="14">
        <f t="shared" si="332"/>
        <v>310.79999999999995</v>
      </c>
      <c r="V539" s="88">
        <f t="shared" si="242"/>
        <v>1</v>
      </c>
    </row>
    <row r="540" spans="1:22" ht="33.75" customHeight="1" x14ac:dyDescent="0.2">
      <c r="A540" s="34" t="s">
        <v>990</v>
      </c>
      <c r="B540" s="13" t="s">
        <v>991</v>
      </c>
      <c r="C540" s="35" t="s">
        <v>75</v>
      </c>
      <c r="D540" s="36">
        <v>15</v>
      </c>
      <c r="E540" s="36">
        <v>18</v>
      </c>
      <c r="F540" s="20">
        <f t="shared" si="323"/>
        <v>270</v>
      </c>
      <c r="G540" s="15">
        <v>0</v>
      </c>
      <c r="H540" s="14">
        <f t="shared" si="324"/>
        <v>0</v>
      </c>
      <c r="I540" s="15">
        <v>0</v>
      </c>
      <c r="J540" s="14">
        <f t="shared" si="325"/>
        <v>0</v>
      </c>
      <c r="K540" s="53">
        <v>0</v>
      </c>
      <c r="L540" s="14">
        <f t="shared" si="326"/>
        <v>0</v>
      </c>
      <c r="M540" s="53">
        <v>0</v>
      </c>
      <c r="N540" s="14">
        <f t="shared" si="327"/>
        <v>0</v>
      </c>
      <c r="O540" s="53">
        <v>0</v>
      </c>
      <c r="P540" s="14">
        <f t="shared" si="328"/>
        <v>0</v>
      </c>
      <c r="Q540" s="23"/>
      <c r="R540" s="14">
        <f t="shared" si="329"/>
        <v>0</v>
      </c>
      <c r="S540" s="88">
        <f t="shared" si="330"/>
        <v>0</v>
      </c>
      <c r="T540" s="23">
        <f t="shared" si="331"/>
        <v>15</v>
      </c>
      <c r="U540" s="14">
        <f t="shared" si="332"/>
        <v>270</v>
      </c>
      <c r="V540" s="88">
        <f t="shared" si="242"/>
        <v>1</v>
      </c>
    </row>
    <row r="541" spans="1:22" ht="22.5" customHeight="1" x14ac:dyDescent="0.2">
      <c r="A541" s="34" t="s">
        <v>992</v>
      </c>
      <c r="B541" s="13" t="s">
        <v>198</v>
      </c>
      <c r="C541" s="35" t="s">
        <v>24</v>
      </c>
      <c r="D541" s="36">
        <v>16</v>
      </c>
      <c r="E541" s="36">
        <v>9.4700000000000006</v>
      </c>
      <c r="F541" s="20">
        <f t="shared" si="323"/>
        <v>151.52000000000001</v>
      </c>
      <c r="G541" s="15">
        <v>0</v>
      </c>
      <c r="H541" s="14">
        <f t="shared" si="324"/>
        <v>0</v>
      </c>
      <c r="I541" s="15">
        <v>0</v>
      </c>
      <c r="J541" s="14">
        <f t="shared" si="325"/>
        <v>0</v>
      </c>
      <c r="K541" s="53">
        <v>0</v>
      </c>
      <c r="L541" s="14">
        <f t="shared" si="326"/>
        <v>0</v>
      </c>
      <c r="M541" s="53">
        <v>0</v>
      </c>
      <c r="N541" s="14">
        <f t="shared" si="327"/>
        <v>0</v>
      </c>
      <c r="O541" s="53">
        <v>0</v>
      </c>
      <c r="P541" s="14">
        <f t="shared" si="328"/>
        <v>0</v>
      </c>
      <c r="Q541" s="23"/>
      <c r="R541" s="14">
        <f t="shared" si="329"/>
        <v>0</v>
      </c>
      <c r="S541" s="88">
        <f t="shared" si="330"/>
        <v>0</v>
      </c>
      <c r="T541" s="23">
        <f t="shared" si="331"/>
        <v>16</v>
      </c>
      <c r="U541" s="14">
        <f t="shared" si="332"/>
        <v>151.52000000000001</v>
      </c>
      <c r="V541" s="88">
        <f t="shared" si="242"/>
        <v>1</v>
      </c>
    </row>
    <row r="542" spans="1:22" ht="22.5" customHeight="1" x14ac:dyDescent="0.2">
      <c r="A542" s="34" t="s">
        <v>993</v>
      </c>
      <c r="B542" s="13" t="s">
        <v>210</v>
      </c>
      <c r="C542" s="35" t="s">
        <v>75</v>
      </c>
      <c r="D542" s="36">
        <v>13</v>
      </c>
      <c r="E542" s="36">
        <v>5.62</v>
      </c>
      <c r="F542" s="20">
        <f t="shared" si="323"/>
        <v>73.06</v>
      </c>
      <c r="G542" s="15">
        <v>0</v>
      </c>
      <c r="H542" s="14">
        <f t="shared" si="324"/>
        <v>0</v>
      </c>
      <c r="I542" s="15">
        <v>0</v>
      </c>
      <c r="J542" s="14">
        <f t="shared" si="325"/>
        <v>0</v>
      </c>
      <c r="K542" s="53">
        <v>0</v>
      </c>
      <c r="L542" s="14">
        <f t="shared" si="326"/>
        <v>0</v>
      </c>
      <c r="M542" s="53">
        <v>0</v>
      </c>
      <c r="N542" s="14">
        <f t="shared" si="327"/>
        <v>0</v>
      </c>
      <c r="O542" s="53">
        <v>0</v>
      </c>
      <c r="P542" s="14">
        <f t="shared" si="328"/>
        <v>0</v>
      </c>
      <c r="Q542" s="23"/>
      <c r="R542" s="14">
        <f t="shared" si="329"/>
        <v>0</v>
      </c>
      <c r="S542" s="88">
        <f t="shared" si="330"/>
        <v>0</v>
      </c>
      <c r="T542" s="23">
        <f t="shared" si="331"/>
        <v>13</v>
      </c>
      <c r="U542" s="14">
        <f t="shared" si="332"/>
        <v>73.06</v>
      </c>
      <c r="V542" s="88">
        <f t="shared" si="242"/>
        <v>1</v>
      </c>
    </row>
    <row r="543" spans="1:22" ht="33.75" customHeight="1" x14ac:dyDescent="0.2">
      <c r="A543" s="34" t="s">
        <v>994</v>
      </c>
      <c r="B543" s="13" t="s">
        <v>309</v>
      </c>
      <c r="C543" s="35" t="s">
        <v>91</v>
      </c>
      <c r="D543" s="36">
        <v>200</v>
      </c>
      <c r="E543" s="36">
        <v>17.48</v>
      </c>
      <c r="F543" s="20">
        <f t="shared" si="323"/>
        <v>3496</v>
      </c>
      <c r="G543" s="15">
        <v>0</v>
      </c>
      <c r="H543" s="14">
        <f t="shared" si="324"/>
        <v>0</v>
      </c>
      <c r="I543" s="15">
        <v>0</v>
      </c>
      <c r="J543" s="14">
        <f t="shared" si="325"/>
        <v>0</v>
      </c>
      <c r="K543" s="53">
        <v>0</v>
      </c>
      <c r="L543" s="14">
        <f t="shared" si="326"/>
        <v>0</v>
      </c>
      <c r="M543" s="53">
        <v>0</v>
      </c>
      <c r="N543" s="14">
        <f t="shared" si="327"/>
        <v>0</v>
      </c>
      <c r="O543" s="53">
        <v>0</v>
      </c>
      <c r="P543" s="14">
        <f t="shared" si="328"/>
        <v>0</v>
      </c>
      <c r="Q543" s="23"/>
      <c r="R543" s="14">
        <f t="shared" si="329"/>
        <v>0</v>
      </c>
      <c r="S543" s="88">
        <f t="shared" si="330"/>
        <v>0</v>
      </c>
      <c r="T543" s="23">
        <f t="shared" si="331"/>
        <v>200</v>
      </c>
      <c r="U543" s="14">
        <f t="shared" si="332"/>
        <v>3496</v>
      </c>
      <c r="V543" s="88">
        <f t="shared" si="242"/>
        <v>1</v>
      </c>
    </row>
    <row r="544" spans="1:22" ht="33.75" customHeight="1" x14ac:dyDescent="0.2">
      <c r="A544" s="34" t="s">
        <v>995</v>
      </c>
      <c r="B544" s="13" t="s">
        <v>217</v>
      </c>
      <c r="C544" s="35" t="s">
        <v>75</v>
      </c>
      <c r="D544" s="36">
        <v>124</v>
      </c>
      <c r="E544" s="36">
        <v>12.68</v>
      </c>
      <c r="F544" s="20">
        <f t="shared" si="323"/>
        <v>1572.32</v>
      </c>
      <c r="G544" s="15">
        <v>0</v>
      </c>
      <c r="H544" s="14">
        <f t="shared" si="324"/>
        <v>0</v>
      </c>
      <c r="I544" s="15">
        <v>0</v>
      </c>
      <c r="J544" s="14">
        <f t="shared" si="325"/>
        <v>0</v>
      </c>
      <c r="K544" s="53">
        <v>0</v>
      </c>
      <c r="L544" s="14">
        <f t="shared" si="326"/>
        <v>0</v>
      </c>
      <c r="M544" s="53">
        <v>0</v>
      </c>
      <c r="N544" s="14">
        <f t="shared" si="327"/>
        <v>0</v>
      </c>
      <c r="O544" s="53">
        <v>0</v>
      </c>
      <c r="P544" s="14">
        <f t="shared" si="328"/>
        <v>0</v>
      </c>
      <c r="Q544" s="23"/>
      <c r="R544" s="14">
        <f t="shared" si="329"/>
        <v>0</v>
      </c>
      <c r="S544" s="88">
        <f t="shared" si="330"/>
        <v>0</v>
      </c>
      <c r="T544" s="23">
        <f t="shared" si="331"/>
        <v>124</v>
      </c>
      <c r="U544" s="14">
        <f t="shared" si="332"/>
        <v>1572.32</v>
      </c>
      <c r="V544" s="88">
        <f t="shared" si="242"/>
        <v>1</v>
      </c>
    </row>
    <row r="545" spans="1:22" ht="11.25" customHeight="1" x14ac:dyDescent="0.2">
      <c r="A545" s="66" t="s">
        <v>996</v>
      </c>
      <c r="B545" s="67" t="s">
        <v>997</v>
      </c>
      <c r="C545" s="68"/>
      <c r="D545" s="69"/>
      <c r="E545" s="69"/>
      <c r="F545" s="110">
        <f>SUM(F546:F581)</f>
        <v>45760.54</v>
      </c>
      <c r="G545" s="51"/>
      <c r="H545" s="22">
        <f>SUM(H546:H581)</f>
        <v>0</v>
      </c>
      <c r="I545" s="51"/>
      <c r="J545" s="22">
        <f>SUM(J546:J581)</f>
        <v>0</v>
      </c>
      <c r="K545" s="51"/>
      <c r="L545" s="22">
        <f>SUM(L546:L581)</f>
        <v>0</v>
      </c>
      <c r="M545" s="51"/>
      <c r="N545" s="22">
        <f>SUM(N546:N581)</f>
        <v>0</v>
      </c>
      <c r="O545" s="51"/>
      <c r="P545" s="22">
        <f>SUM(P546:P581)</f>
        <v>0</v>
      </c>
      <c r="Q545" s="51"/>
      <c r="R545" s="51">
        <f>SUM(R546:R581)</f>
        <v>0</v>
      </c>
      <c r="S545" s="93">
        <f>(H545+J545+L545+N545+P545+R545)/F545</f>
        <v>0</v>
      </c>
      <c r="T545" s="96"/>
      <c r="U545" s="22">
        <f>SUM(U546:U581)</f>
        <v>45760.54</v>
      </c>
      <c r="V545" s="94">
        <f t="shared" si="242"/>
        <v>1</v>
      </c>
    </row>
    <row r="546" spans="1:22" ht="22.5" customHeight="1" x14ac:dyDescent="0.2">
      <c r="A546" s="34" t="s">
        <v>998</v>
      </c>
      <c r="B546" s="13" t="s">
        <v>194</v>
      </c>
      <c r="C546" s="35" t="s">
        <v>91</v>
      </c>
      <c r="D546" s="36">
        <v>950</v>
      </c>
      <c r="E546" s="36">
        <v>3.28</v>
      </c>
      <c r="F546" s="20">
        <f t="shared" ref="F546:F581" si="333">D546*E546</f>
        <v>3116</v>
      </c>
      <c r="G546" s="15">
        <v>0</v>
      </c>
      <c r="H546" s="14">
        <f t="shared" ref="H546:H581" si="334">G546*E546</f>
        <v>0</v>
      </c>
      <c r="I546" s="15">
        <v>0</v>
      </c>
      <c r="J546" s="14">
        <f t="shared" ref="J546:J581" si="335">I546*E546</f>
        <v>0</v>
      </c>
      <c r="K546" s="53">
        <v>0</v>
      </c>
      <c r="L546" s="14">
        <f t="shared" ref="L546:L581" si="336">K546*$E546</f>
        <v>0</v>
      </c>
      <c r="M546" s="53">
        <v>0</v>
      </c>
      <c r="N546" s="14">
        <f t="shared" ref="N546:N581" si="337">M546*$E546</f>
        <v>0</v>
      </c>
      <c r="O546" s="53">
        <v>0</v>
      </c>
      <c r="P546" s="14">
        <f t="shared" ref="P546:P581" si="338">O546*$E546</f>
        <v>0</v>
      </c>
      <c r="Q546" s="23"/>
      <c r="R546" s="14">
        <f t="shared" ref="R546:R581" si="339">Q546*$E546</f>
        <v>0</v>
      </c>
      <c r="S546" s="88">
        <f t="shared" ref="S546:S581" si="340">(J546+H546+L546+N546+P546+R546)/F546</f>
        <v>0</v>
      </c>
      <c r="T546" s="23">
        <f t="shared" ref="T546:T581" si="341">D546-G546-I546-K546-M546-O546-Q546</f>
        <v>950</v>
      </c>
      <c r="U546" s="14">
        <f t="shared" ref="U546:U581" si="342">T546*E546</f>
        <v>3116</v>
      </c>
      <c r="V546" s="88">
        <f t="shared" si="242"/>
        <v>1</v>
      </c>
    </row>
    <row r="547" spans="1:22" ht="22.5" customHeight="1" x14ac:dyDescent="0.2">
      <c r="A547" s="34" t="s">
        <v>999</v>
      </c>
      <c r="B547" s="13" t="s">
        <v>1000</v>
      </c>
      <c r="C547" s="35" t="s">
        <v>91</v>
      </c>
      <c r="D547" s="36">
        <v>848</v>
      </c>
      <c r="E547" s="36">
        <v>2.87</v>
      </c>
      <c r="F547" s="20">
        <f t="shared" si="333"/>
        <v>2433.7600000000002</v>
      </c>
      <c r="G547" s="15">
        <v>0</v>
      </c>
      <c r="H547" s="14">
        <f t="shared" si="334"/>
        <v>0</v>
      </c>
      <c r="I547" s="15">
        <v>0</v>
      </c>
      <c r="J547" s="14">
        <f t="shared" si="335"/>
        <v>0</v>
      </c>
      <c r="K547" s="53">
        <v>0</v>
      </c>
      <c r="L547" s="14">
        <f t="shared" si="336"/>
        <v>0</v>
      </c>
      <c r="M547" s="53">
        <v>0</v>
      </c>
      <c r="N547" s="14">
        <f t="shared" si="337"/>
        <v>0</v>
      </c>
      <c r="O547" s="53">
        <v>0</v>
      </c>
      <c r="P547" s="14">
        <f t="shared" si="338"/>
        <v>0</v>
      </c>
      <c r="Q547" s="23"/>
      <c r="R547" s="14">
        <f t="shared" si="339"/>
        <v>0</v>
      </c>
      <c r="S547" s="88">
        <f t="shared" si="340"/>
        <v>0</v>
      </c>
      <c r="T547" s="23">
        <f t="shared" si="341"/>
        <v>848</v>
      </c>
      <c r="U547" s="14">
        <f t="shared" si="342"/>
        <v>2433.7600000000002</v>
      </c>
      <c r="V547" s="88">
        <f t="shared" si="242"/>
        <v>1</v>
      </c>
    </row>
    <row r="548" spans="1:22" ht="11.25" customHeight="1" x14ac:dyDescent="0.2">
      <c r="A548" s="34" t="s">
        <v>1001</v>
      </c>
      <c r="B548" s="13" t="s">
        <v>206</v>
      </c>
      <c r="C548" s="35" t="s">
        <v>114</v>
      </c>
      <c r="D548" s="36">
        <v>350</v>
      </c>
      <c r="E548" s="36">
        <v>5.76</v>
      </c>
      <c r="F548" s="20">
        <f t="shared" si="333"/>
        <v>2016</v>
      </c>
      <c r="G548" s="15">
        <v>0</v>
      </c>
      <c r="H548" s="14">
        <f t="shared" si="334"/>
        <v>0</v>
      </c>
      <c r="I548" s="15">
        <v>0</v>
      </c>
      <c r="J548" s="14">
        <f t="shared" si="335"/>
        <v>0</v>
      </c>
      <c r="K548" s="53">
        <v>0</v>
      </c>
      <c r="L548" s="14">
        <f t="shared" si="336"/>
        <v>0</v>
      </c>
      <c r="M548" s="53">
        <v>0</v>
      </c>
      <c r="N548" s="14">
        <f t="shared" si="337"/>
        <v>0</v>
      </c>
      <c r="O548" s="53">
        <v>0</v>
      </c>
      <c r="P548" s="14">
        <f t="shared" si="338"/>
        <v>0</v>
      </c>
      <c r="Q548" s="23"/>
      <c r="R548" s="14">
        <f t="shared" si="339"/>
        <v>0</v>
      </c>
      <c r="S548" s="88">
        <f t="shared" si="340"/>
        <v>0</v>
      </c>
      <c r="T548" s="23">
        <f t="shared" si="341"/>
        <v>350</v>
      </c>
      <c r="U548" s="14">
        <f t="shared" si="342"/>
        <v>2016</v>
      </c>
      <c r="V548" s="88">
        <f t="shared" si="242"/>
        <v>1</v>
      </c>
    </row>
    <row r="549" spans="1:22" ht="33.75" customHeight="1" x14ac:dyDescent="0.2">
      <c r="A549" s="34" t="s">
        <v>1002</v>
      </c>
      <c r="B549" s="13" t="s">
        <v>1003</v>
      </c>
      <c r="C549" s="35" t="s">
        <v>91</v>
      </c>
      <c r="D549" s="36">
        <v>119</v>
      </c>
      <c r="E549" s="36">
        <v>23.34</v>
      </c>
      <c r="F549" s="20">
        <f t="shared" si="333"/>
        <v>2777.46</v>
      </c>
      <c r="G549" s="15">
        <v>0</v>
      </c>
      <c r="H549" s="14">
        <f t="shared" si="334"/>
        <v>0</v>
      </c>
      <c r="I549" s="15">
        <v>0</v>
      </c>
      <c r="J549" s="14">
        <f t="shared" si="335"/>
        <v>0</v>
      </c>
      <c r="K549" s="53">
        <v>0</v>
      </c>
      <c r="L549" s="14">
        <f t="shared" si="336"/>
        <v>0</v>
      </c>
      <c r="M549" s="53">
        <v>0</v>
      </c>
      <c r="N549" s="14">
        <f t="shared" si="337"/>
        <v>0</v>
      </c>
      <c r="O549" s="53">
        <v>0</v>
      </c>
      <c r="P549" s="14">
        <f t="shared" si="338"/>
        <v>0</v>
      </c>
      <c r="Q549" s="23"/>
      <c r="R549" s="14">
        <f t="shared" si="339"/>
        <v>0</v>
      </c>
      <c r="S549" s="88">
        <f t="shared" si="340"/>
        <v>0</v>
      </c>
      <c r="T549" s="23">
        <f t="shared" si="341"/>
        <v>119</v>
      </c>
      <c r="U549" s="14">
        <f t="shared" si="342"/>
        <v>2777.46</v>
      </c>
      <c r="V549" s="88">
        <f t="shared" si="242"/>
        <v>1</v>
      </c>
    </row>
    <row r="550" spans="1:22" ht="11.25" customHeight="1" x14ac:dyDescent="0.2">
      <c r="A550" s="34" t="s">
        <v>1004</v>
      </c>
      <c r="B550" s="13" t="s">
        <v>1005</v>
      </c>
      <c r="C550" s="35" t="s">
        <v>75</v>
      </c>
      <c r="D550" s="36">
        <v>60</v>
      </c>
      <c r="E550" s="36">
        <v>19.04</v>
      </c>
      <c r="F550" s="20">
        <f t="shared" si="333"/>
        <v>1142.3999999999999</v>
      </c>
      <c r="G550" s="15">
        <v>0</v>
      </c>
      <c r="H550" s="14">
        <f t="shared" si="334"/>
        <v>0</v>
      </c>
      <c r="I550" s="15">
        <v>0</v>
      </c>
      <c r="J550" s="14">
        <f t="shared" si="335"/>
        <v>0</v>
      </c>
      <c r="K550" s="53">
        <v>0</v>
      </c>
      <c r="L550" s="14">
        <f t="shared" si="336"/>
        <v>0</v>
      </c>
      <c r="M550" s="53">
        <v>0</v>
      </c>
      <c r="N550" s="14">
        <f t="shared" si="337"/>
        <v>0</v>
      </c>
      <c r="O550" s="53">
        <v>0</v>
      </c>
      <c r="P550" s="14">
        <f t="shared" si="338"/>
        <v>0</v>
      </c>
      <c r="Q550" s="23"/>
      <c r="R550" s="14">
        <f t="shared" si="339"/>
        <v>0</v>
      </c>
      <c r="S550" s="88">
        <f t="shared" si="340"/>
        <v>0</v>
      </c>
      <c r="T550" s="23">
        <f t="shared" si="341"/>
        <v>60</v>
      </c>
      <c r="U550" s="14">
        <f t="shared" si="342"/>
        <v>1142.3999999999999</v>
      </c>
      <c r="V550" s="88">
        <f t="shared" si="242"/>
        <v>1</v>
      </c>
    </row>
    <row r="551" spans="1:22" ht="22.5" customHeight="1" x14ac:dyDescent="0.2">
      <c r="A551" s="34" t="s">
        <v>1006</v>
      </c>
      <c r="B551" s="13" t="s">
        <v>317</v>
      </c>
      <c r="C551" s="35" t="s">
        <v>114</v>
      </c>
      <c r="D551" s="36">
        <v>25</v>
      </c>
      <c r="E551" s="36">
        <v>22.9</v>
      </c>
      <c r="F551" s="20">
        <f t="shared" si="333"/>
        <v>572.5</v>
      </c>
      <c r="G551" s="15">
        <v>0</v>
      </c>
      <c r="H551" s="14">
        <f t="shared" si="334"/>
        <v>0</v>
      </c>
      <c r="I551" s="15">
        <v>0</v>
      </c>
      <c r="J551" s="14">
        <f t="shared" si="335"/>
        <v>0</v>
      </c>
      <c r="K551" s="53">
        <v>0</v>
      </c>
      <c r="L551" s="14">
        <f t="shared" si="336"/>
        <v>0</v>
      </c>
      <c r="M551" s="53">
        <v>0</v>
      </c>
      <c r="N551" s="14">
        <f t="shared" si="337"/>
        <v>0</v>
      </c>
      <c r="O551" s="53">
        <v>0</v>
      </c>
      <c r="P551" s="14">
        <f t="shared" si="338"/>
        <v>0</v>
      </c>
      <c r="Q551" s="23"/>
      <c r="R551" s="14">
        <f t="shared" si="339"/>
        <v>0</v>
      </c>
      <c r="S551" s="88">
        <f t="shared" si="340"/>
        <v>0</v>
      </c>
      <c r="T551" s="23">
        <f t="shared" si="341"/>
        <v>25</v>
      </c>
      <c r="U551" s="14">
        <f t="shared" si="342"/>
        <v>572.5</v>
      </c>
      <c r="V551" s="88">
        <f t="shared" si="242"/>
        <v>1</v>
      </c>
    </row>
    <row r="552" spans="1:22" ht="22.5" customHeight="1" x14ac:dyDescent="0.2">
      <c r="A552" s="34" t="s">
        <v>1007</v>
      </c>
      <c r="B552" s="13" t="s">
        <v>717</v>
      </c>
      <c r="C552" s="35" t="s">
        <v>24</v>
      </c>
      <c r="D552" s="36">
        <v>10</v>
      </c>
      <c r="E552" s="36">
        <v>23.34</v>
      </c>
      <c r="F552" s="20">
        <f t="shared" si="333"/>
        <v>233.4</v>
      </c>
      <c r="G552" s="15">
        <v>0</v>
      </c>
      <c r="H552" s="14">
        <f t="shared" si="334"/>
        <v>0</v>
      </c>
      <c r="I552" s="15">
        <v>0</v>
      </c>
      <c r="J552" s="14">
        <f t="shared" si="335"/>
        <v>0</v>
      </c>
      <c r="K552" s="53">
        <v>0</v>
      </c>
      <c r="L552" s="14">
        <f t="shared" si="336"/>
        <v>0</v>
      </c>
      <c r="M552" s="53">
        <v>0</v>
      </c>
      <c r="N552" s="14">
        <f t="shared" si="337"/>
        <v>0</v>
      </c>
      <c r="O552" s="53">
        <v>0</v>
      </c>
      <c r="P552" s="14">
        <f t="shared" si="338"/>
        <v>0</v>
      </c>
      <c r="Q552" s="23"/>
      <c r="R552" s="14">
        <f t="shared" si="339"/>
        <v>0</v>
      </c>
      <c r="S552" s="88">
        <f t="shared" si="340"/>
        <v>0</v>
      </c>
      <c r="T552" s="23">
        <f t="shared" si="341"/>
        <v>10</v>
      </c>
      <c r="U552" s="14">
        <f t="shared" si="342"/>
        <v>233.4</v>
      </c>
      <c r="V552" s="88">
        <f t="shared" si="242"/>
        <v>1</v>
      </c>
    </row>
    <row r="553" spans="1:22" ht="11.25" customHeight="1" x14ac:dyDescent="0.2">
      <c r="A553" s="34" t="s">
        <v>1008</v>
      </c>
      <c r="B553" s="13" t="s">
        <v>1009</v>
      </c>
      <c r="C553" s="35" t="s">
        <v>75</v>
      </c>
      <c r="D553" s="36">
        <v>11</v>
      </c>
      <c r="E553" s="36">
        <v>8.1</v>
      </c>
      <c r="F553" s="20">
        <f t="shared" si="333"/>
        <v>89.1</v>
      </c>
      <c r="G553" s="15">
        <v>0</v>
      </c>
      <c r="H553" s="14">
        <f t="shared" si="334"/>
        <v>0</v>
      </c>
      <c r="I553" s="15">
        <v>0</v>
      </c>
      <c r="J553" s="14">
        <f t="shared" si="335"/>
        <v>0</v>
      </c>
      <c r="K553" s="53">
        <v>0</v>
      </c>
      <c r="L553" s="14">
        <f t="shared" si="336"/>
        <v>0</v>
      </c>
      <c r="M553" s="53">
        <v>0</v>
      </c>
      <c r="N553" s="14">
        <f t="shared" si="337"/>
        <v>0</v>
      </c>
      <c r="O553" s="53">
        <v>0</v>
      </c>
      <c r="P553" s="14">
        <f t="shared" si="338"/>
        <v>0</v>
      </c>
      <c r="Q553" s="23"/>
      <c r="R553" s="14">
        <f t="shared" si="339"/>
        <v>0</v>
      </c>
      <c r="S553" s="88">
        <f t="shared" si="340"/>
        <v>0</v>
      </c>
      <c r="T553" s="23">
        <f t="shared" si="341"/>
        <v>11</v>
      </c>
      <c r="U553" s="14">
        <f t="shared" si="342"/>
        <v>89.1</v>
      </c>
      <c r="V553" s="88">
        <f t="shared" si="242"/>
        <v>1</v>
      </c>
    </row>
    <row r="554" spans="1:22" ht="11.25" customHeight="1" x14ac:dyDescent="0.2">
      <c r="A554" s="34" t="s">
        <v>1010</v>
      </c>
      <c r="B554" s="13" t="s">
        <v>1011</v>
      </c>
      <c r="C554" s="35" t="s">
        <v>75</v>
      </c>
      <c r="D554" s="36">
        <v>2</v>
      </c>
      <c r="E554" s="36">
        <v>12.93</v>
      </c>
      <c r="F554" s="20">
        <f t="shared" si="333"/>
        <v>25.86</v>
      </c>
      <c r="G554" s="15">
        <v>0</v>
      </c>
      <c r="H554" s="14">
        <f t="shared" si="334"/>
        <v>0</v>
      </c>
      <c r="I554" s="15">
        <v>0</v>
      </c>
      <c r="J554" s="14">
        <f t="shared" si="335"/>
        <v>0</v>
      </c>
      <c r="K554" s="53">
        <v>0</v>
      </c>
      <c r="L554" s="14">
        <f t="shared" si="336"/>
        <v>0</v>
      </c>
      <c r="M554" s="53">
        <v>0</v>
      </c>
      <c r="N554" s="14">
        <f t="shared" si="337"/>
        <v>0</v>
      </c>
      <c r="O554" s="53">
        <v>0</v>
      </c>
      <c r="P554" s="14">
        <f t="shared" si="338"/>
        <v>0</v>
      </c>
      <c r="Q554" s="23"/>
      <c r="R554" s="14">
        <f t="shared" si="339"/>
        <v>0</v>
      </c>
      <c r="S554" s="88">
        <f t="shared" si="340"/>
        <v>0</v>
      </c>
      <c r="T554" s="23">
        <f t="shared" si="341"/>
        <v>2</v>
      </c>
      <c r="U554" s="14">
        <f t="shared" si="342"/>
        <v>25.86</v>
      </c>
      <c r="V554" s="88">
        <f t="shared" si="242"/>
        <v>1</v>
      </c>
    </row>
    <row r="555" spans="1:22" s="25" customFormat="1" ht="33.75" customHeight="1" x14ac:dyDescent="0.2">
      <c r="A555" s="34" t="s">
        <v>1012</v>
      </c>
      <c r="B555" s="13" t="s">
        <v>1013</v>
      </c>
      <c r="C555" s="35" t="s">
        <v>24</v>
      </c>
      <c r="D555" s="36">
        <v>13</v>
      </c>
      <c r="E555" s="36">
        <v>33.380000000000003</v>
      </c>
      <c r="F555" s="20">
        <f t="shared" si="333"/>
        <v>433.94000000000005</v>
      </c>
      <c r="G555" s="15">
        <v>0</v>
      </c>
      <c r="H555" s="14">
        <f t="shared" si="334"/>
        <v>0</v>
      </c>
      <c r="I555" s="15">
        <v>0</v>
      </c>
      <c r="J555" s="14">
        <f t="shared" si="335"/>
        <v>0</v>
      </c>
      <c r="K555" s="53">
        <v>0</v>
      </c>
      <c r="L555" s="14">
        <f t="shared" si="336"/>
        <v>0</v>
      </c>
      <c r="M555" s="53">
        <v>0</v>
      </c>
      <c r="N555" s="14">
        <f t="shared" si="337"/>
        <v>0</v>
      </c>
      <c r="O555" s="53">
        <v>0</v>
      </c>
      <c r="P555" s="14">
        <f t="shared" si="338"/>
        <v>0</v>
      </c>
      <c r="Q555" s="23"/>
      <c r="R555" s="14">
        <f t="shared" si="339"/>
        <v>0</v>
      </c>
      <c r="S555" s="88">
        <f t="shared" si="340"/>
        <v>0</v>
      </c>
      <c r="T555" s="23">
        <f t="shared" si="341"/>
        <v>13</v>
      </c>
      <c r="U555" s="14">
        <f t="shared" si="342"/>
        <v>433.94000000000005</v>
      </c>
      <c r="V555" s="88">
        <f t="shared" si="242"/>
        <v>1</v>
      </c>
    </row>
    <row r="556" spans="1:22" s="25" customFormat="1" ht="33.75" customHeight="1" x14ac:dyDescent="0.2">
      <c r="A556" s="34" t="s">
        <v>1014</v>
      </c>
      <c r="B556" s="13" t="s">
        <v>1015</v>
      </c>
      <c r="C556" s="35" t="s">
        <v>24</v>
      </c>
      <c r="D556" s="36">
        <v>6</v>
      </c>
      <c r="E556" s="36">
        <v>98.89</v>
      </c>
      <c r="F556" s="20">
        <f t="shared" si="333"/>
        <v>593.34</v>
      </c>
      <c r="G556" s="15">
        <v>0</v>
      </c>
      <c r="H556" s="14">
        <f t="shared" si="334"/>
        <v>0</v>
      </c>
      <c r="I556" s="15">
        <v>0</v>
      </c>
      <c r="J556" s="14">
        <f t="shared" si="335"/>
        <v>0</v>
      </c>
      <c r="K556" s="53">
        <v>0</v>
      </c>
      <c r="L556" s="14">
        <f t="shared" si="336"/>
        <v>0</v>
      </c>
      <c r="M556" s="53">
        <v>0</v>
      </c>
      <c r="N556" s="14">
        <f t="shared" si="337"/>
        <v>0</v>
      </c>
      <c r="O556" s="53">
        <v>0</v>
      </c>
      <c r="P556" s="14">
        <f t="shared" si="338"/>
        <v>0</v>
      </c>
      <c r="Q556" s="23"/>
      <c r="R556" s="14">
        <f t="shared" si="339"/>
        <v>0</v>
      </c>
      <c r="S556" s="88">
        <f t="shared" si="340"/>
        <v>0</v>
      </c>
      <c r="T556" s="23">
        <f t="shared" si="341"/>
        <v>6</v>
      </c>
      <c r="U556" s="14">
        <f t="shared" si="342"/>
        <v>593.34</v>
      </c>
      <c r="V556" s="88">
        <f t="shared" si="242"/>
        <v>1</v>
      </c>
    </row>
    <row r="557" spans="1:22" s="25" customFormat="1" ht="33.75" customHeight="1" x14ac:dyDescent="0.2">
      <c r="A557" s="34" t="s">
        <v>1016</v>
      </c>
      <c r="B557" s="13" t="s">
        <v>239</v>
      </c>
      <c r="C557" s="35" t="s">
        <v>24</v>
      </c>
      <c r="D557" s="36">
        <v>65</v>
      </c>
      <c r="E557" s="36">
        <v>245.39</v>
      </c>
      <c r="F557" s="20">
        <f t="shared" si="333"/>
        <v>15950.349999999999</v>
      </c>
      <c r="G557" s="15">
        <v>0</v>
      </c>
      <c r="H557" s="14">
        <f t="shared" si="334"/>
        <v>0</v>
      </c>
      <c r="I557" s="15">
        <v>0</v>
      </c>
      <c r="J557" s="14">
        <f t="shared" si="335"/>
        <v>0</v>
      </c>
      <c r="K557" s="53">
        <v>0</v>
      </c>
      <c r="L557" s="14">
        <f t="shared" si="336"/>
        <v>0</v>
      </c>
      <c r="M557" s="53">
        <v>0</v>
      </c>
      <c r="N557" s="14">
        <f t="shared" si="337"/>
        <v>0</v>
      </c>
      <c r="O557" s="53">
        <v>0</v>
      </c>
      <c r="P557" s="14">
        <f t="shared" si="338"/>
        <v>0</v>
      </c>
      <c r="Q557" s="23"/>
      <c r="R557" s="14">
        <f t="shared" si="339"/>
        <v>0</v>
      </c>
      <c r="S557" s="88">
        <f t="shared" si="340"/>
        <v>0</v>
      </c>
      <c r="T557" s="23">
        <f t="shared" si="341"/>
        <v>65</v>
      </c>
      <c r="U557" s="14">
        <f t="shared" si="342"/>
        <v>15950.349999999999</v>
      </c>
      <c r="V557" s="88">
        <f t="shared" si="242"/>
        <v>1</v>
      </c>
    </row>
    <row r="558" spans="1:22" s="25" customFormat="1" ht="33.75" customHeight="1" x14ac:dyDescent="0.2">
      <c r="A558" s="34" t="s">
        <v>1017</v>
      </c>
      <c r="B558" s="13" t="s">
        <v>1018</v>
      </c>
      <c r="C558" s="35" t="s">
        <v>24</v>
      </c>
      <c r="D558" s="36">
        <v>2</v>
      </c>
      <c r="E558" s="36">
        <v>64.97</v>
      </c>
      <c r="F558" s="20">
        <f t="shared" si="333"/>
        <v>129.94</v>
      </c>
      <c r="G558" s="15">
        <v>0</v>
      </c>
      <c r="H558" s="14">
        <f t="shared" si="334"/>
        <v>0</v>
      </c>
      <c r="I558" s="15">
        <v>0</v>
      </c>
      <c r="J558" s="14">
        <f t="shared" si="335"/>
        <v>0</v>
      </c>
      <c r="K558" s="53">
        <v>0</v>
      </c>
      <c r="L558" s="14">
        <f t="shared" si="336"/>
        <v>0</v>
      </c>
      <c r="M558" s="53">
        <v>0</v>
      </c>
      <c r="N558" s="14">
        <f t="shared" si="337"/>
        <v>0</v>
      </c>
      <c r="O558" s="53">
        <v>0</v>
      </c>
      <c r="P558" s="14">
        <f t="shared" si="338"/>
        <v>0</v>
      </c>
      <c r="Q558" s="23"/>
      <c r="R558" s="14">
        <f t="shared" si="339"/>
        <v>0</v>
      </c>
      <c r="S558" s="88">
        <f t="shared" si="340"/>
        <v>0</v>
      </c>
      <c r="T558" s="23">
        <f t="shared" si="341"/>
        <v>2</v>
      </c>
      <c r="U558" s="14">
        <f t="shared" si="342"/>
        <v>129.94</v>
      </c>
      <c r="V558" s="88">
        <f t="shared" si="242"/>
        <v>1</v>
      </c>
    </row>
    <row r="559" spans="1:22" s="25" customFormat="1" ht="33.75" customHeight="1" x14ac:dyDescent="0.2">
      <c r="A559" s="34" t="s">
        <v>1019</v>
      </c>
      <c r="B559" s="13" t="s">
        <v>264</v>
      </c>
      <c r="C559" s="35" t="s">
        <v>75</v>
      </c>
      <c r="D559" s="36">
        <v>119</v>
      </c>
      <c r="E559" s="36">
        <v>8.3800000000000008</v>
      </c>
      <c r="F559" s="20">
        <f t="shared" si="333"/>
        <v>997.22000000000014</v>
      </c>
      <c r="G559" s="15">
        <v>0</v>
      </c>
      <c r="H559" s="14">
        <f t="shared" si="334"/>
        <v>0</v>
      </c>
      <c r="I559" s="15">
        <v>0</v>
      </c>
      <c r="J559" s="14">
        <f t="shared" si="335"/>
        <v>0</v>
      </c>
      <c r="K559" s="53">
        <v>0</v>
      </c>
      <c r="L559" s="14">
        <f t="shared" si="336"/>
        <v>0</v>
      </c>
      <c r="M559" s="53">
        <v>0</v>
      </c>
      <c r="N559" s="14">
        <f t="shared" si="337"/>
        <v>0</v>
      </c>
      <c r="O559" s="53">
        <v>0</v>
      </c>
      <c r="P559" s="14">
        <f t="shared" si="338"/>
        <v>0</v>
      </c>
      <c r="Q559" s="23"/>
      <c r="R559" s="14">
        <f t="shared" si="339"/>
        <v>0</v>
      </c>
      <c r="S559" s="88">
        <f t="shared" si="340"/>
        <v>0</v>
      </c>
      <c r="T559" s="23">
        <f t="shared" si="341"/>
        <v>119</v>
      </c>
      <c r="U559" s="14">
        <f t="shared" si="342"/>
        <v>997.22000000000014</v>
      </c>
      <c r="V559" s="88">
        <f t="shared" si="242"/>
        <v>1</v>
      </c>
    </row>
    <row r="560" spans="1:22" s="25" customFormat="1" ht="33.75" customHeight="1" x14ac:dyDescent="0.2">
      <c r="A560" s="34" t="s">
        <v>1020</v>
      </c>
      <c r="B560" s="13" t="s">
        <v>202</v>
      </c>
      <c r="C560" s="35" t="s">
        <v>24</v>
      </c>
      <c r="D560" s="36">
        <v>2</v>
      </c>
      <c r="E560" s="36">
        <v>10.87</v>
      </c>
      <c r="F560" s="20">
        <f t="shared" si="333"/>
        <v>21.74</v>
      </c>
      <c r="G560" s="15">
        <v>0</v>
      </c>
      <c r="H560" s="14">
        <f t="shared" si="334"/>
        <v>0</v>
      </c>
      <c r="I560" s="15">
        <v>0</v>
      </c>
      <c r="J560" s="14">
        <f t="shared" si="335"/>
        <v>0</v>
      </c>
      <c r="K560" s="53">
        <v>0</v>
      </c>
      <c r="L560" s="14">
        <f t="shared" si="336"/>
        <v>0</v>
      </c>
      <c r="M560" s="53">
        <v>0</v>
      </c>
      <c r="N560" s="14">
        <f t="shared" si="337"/>
        <v>0</v>
      </c>
      <c r="O560" s="53">
        <v>0</v>
      </c>
      <c r="P560" s="14">
        <f t="shared" si="338"/>
        <v>0</v>
      </c>
      <c r="Q560" s="23"/>
      <c r="R560" s="14">
        <f t="shared" si="339"/>
        <v>0</v>
      </c>
      <c r="S560" s="88">
        <f t="shared" si="340"/>
        <v>0</v>
      </c>
      <c r="T560" s="23">
        <f t="shared" si="341"/>
        <v>2</v>
      </c>
      <c r="U560" s="14">
        <f t="shared" si="342"/>
        <v>21.74</v>
      </c>
      <c r="V560" s="88">
        <f t="shared" si="242"/>
        <v>1</v>
      </c>
    </row>
    <row r="561" spans="1:22" ht="33.75" customHeight="1" x14ac:dyDescent="0.2">
      <c r="A561" s="34" t="s">
        <v>1021</v>
      </c>
      <c r="B561" s="13" t="s">
        <v>275</v>
      </c>
      <c r="C561" s="35" t="s">
        <v>24</v>
      </c>
      <c r="D561" s="36">
        <v>2</v>
      </c>
      <c r="E561" s="36">
        <v>12.5</v>
      </c>
      <c r="F561" s="20">
        <f t="shared" si="333"/>
        <v>25</v>
      </c>
      <c r="G561" s="15">
        <v>0</v>
      </c>
      <c r="H561" s="14">
        <f t="shared" si="334"/>
        <v>0</v>
      </c>
      <c r="I561" s="15">
        <v>0</v>
      </c>
      <c r="J561" s="14">
        <f t="shared" si="335"/>
        <v>0</v>
      </c>
      <c r="K561" s="53">
        <v>0</v>
      </c>
      <c r="L561" s="14">
        <f t="shared" si="336"/>
        <v>0</v>
      </c>
      <c r="M561" s="53">
        <v>0</v>
      </c>
      <c r="N561" s="14">
        <f t="shared" si="337"/>
        <v>0</v>
      </c>
      <c r="O561" s="53">
        <v>0</v>
      </c>
      <c r="P561" s="14">
        <f t="shared" si="338"/>
        <v>0</v>
      </c>
      <c r="Q561" s="23"/>
      <c r="R561" s="14">
        <f t="shared" si="339"/>
        <v>0</v>
      </c>
      <c r="S561" s="88">
        <f t="shared" si="340"/>
        <v>0</v>
      </c>
      <c r="T561" s="23">
        <f t="shared" si="341"/>
        <v>2</v>
      </c>
      <c r="U561" s="14">
        <f t="shared" si="342"/>
        <v>25</v>
      </c>
      <c r="V561" s="88">
        <f t="shared" si="242"/>
        <v>1</v>
      </c>
    </row>
    <row r="562" spans="1:22" ht="33.75" customHeight="1" x14ac:dyDescent="0.2">
      <c r="A562" s="34" t="s">
        <v>1022</v>
      </c>
      <c r="B562" s="13" t="s">
        <v>1023</v>
      </c>
      <c r="C562" s="35" t="s">
        <v>75</v>
      </c>
      <c r="D562" s="36">
        <v>3</v>
      </c>
      <c r="E562" s="36">
        <v>13.63</v>
      </c>
      <c r="F562" s="20">
        <f t="shared" si="333"/>
        <v>40.89</v>
      </c>
      <c r="G562" s="15">
        <v>0</v>
      </c>
      <c r="H562" s="14">
        <f t="shared" si="334"/>
        <v>0</v>
      </c>
      <c r="I562" s="15">
        <v>0</v>
      </c>
      <c r="J562" s="14">
        <f t="shared" si="335"/>
        <v>0</v>
      </c>
      <c r="K562" s="53">
        <v>0</v>
      </c>
      <c r="L562" s="14">
        <f t="shared" si="336"/>
        <v>0</v>
      </c>
      <c r="M562" s="53">
        <v>0</v>
      </c>
      <c r="N562" s="14">
        <f t="shared" si="337"/>
        <v>0</v>
      </c>
      <c r="O562" s="53">
        <v>0</v>
      </c>
      <c r="P562" s="14">
        <f t="shared" si="338"/>
        <v>0</v>
      </c>
      <c r="Q562" s="23"/>
      <c r="R562" s="14">
        <f t="shared" si="339"/>
        <v>0</v>
      </c>
      <c r="S562" s="88">
        <f t="shared" si="340"/>
        <v>0</v>
      </c>
      <c r="T562" s="23">
        <f t="shared" si="341"/>
        <v>3</v>
      </c>
      <c r="U562" s="14">
        <f t="shared" si="342"/>
        <v>40.89</v>
      </c>
      <c r="V562" s="88">
        <f t="shared" si="242"/>
        <v>1</v>
      </c>
    </row>
    <row r="563" spans="1:22" ht="33.75" customHeight="1" x14ac:dyDescent="0.2">
      <c r="A563" s="34" t="s">
        <v>1024</v>
      </c>
      <c r="B563" s="13" t="s">
        <v>1025</v>
      </c>
      <c r="C563" s="35" t="s">
        <v>75</v>
      </c>
      <c r="D563" s="36">
        <v>12</v>
      </c>
      <c r="E563" s="36">
        <v>74.400000000000006</v>
      </c>
      <c r="F563" s="20">
        <f t="shared" si="333"/>
        <v>892.80000000000007</v>
      </c>
      <c r="G563" s="15">
        <v>0</v>
      </c>
      <c r="H563" s="14">
        <f t="shared" si="334"/>
        <v>0</v>
      </c>
      <c r="I563" s="15">
        <v>0</v>
      </c>
      <c r="J563" s="14">
        <f t="shared" si="335"/>
        <v>0</v>
      </c>
      <c r="K563" s="53">
        <v>0</v>
      </c>
      <c r="L563" s="14">
        <f t="shared" si="336"/>
        <v>0</v>
      </c>
      <c r="M563" s="53">
        <v>0</v>
      </c>
      <c r="N563" s="14">
        <f t="shared" si="337"/>
        <v>0</v>
      </c>
      <c r="O563" s="53">
        <v>0</v>
      </c>
      <c r="P563" s="14">
        <f t="shared" si="338"/>
        <v>0</v>
      </c>
      <c r="Q563" s="23"/>
      <c r="R563" s="14">
        <f t="shared" si="339"/>
        <v>0</v>
      </c>
      <c r="S563" s="88">
        <f t="shared" si="340"/>
        <v>0</v>
      </c>
      <c r="T563" s="23">
        <f t="shared" si="341"/>
        <v>12</v>
      </c>
      <c r="U563" s="14">
        <f t="shared" si="342"/>
        <v>892.80000000000007</v>
      </c>
      <c r="V563" s="88">
        <f t="shared" si="242"/>
        <v>1</v>
      </c>
    </row>
    <row r="564" spans="1:22" ht="33.75" customHeight="1" x14ac:dyDescent="0.2">
      <c r="A564" s="34" t="s">
        <v>1026</v>
      </c>
      <c r="B564" s="13" t="s">
        <v>198</v>
      </c>
      <c r="C564" s="35" t="s">
        <v>24</v>
      </c>
      <c r="D564" s="36">
        <v>4</v>
      </c>
      <c r="E564" s="36">
        <v>9.4700000000000006</v>
      </c>
      <c r="F564" s="20">
        <f t="shared" si="333"/>
        <v>37.880000000000003</v>
      </c>
      <c r="G564" s="15">
        <v>0</v>
      </c>
      <c r="H564" s="14">
        <f t="shared" si="334"/>
        <v>0</v>
      </c>
      <c r="I564" s="15">
        <v>0</v>
      </c>
      <c r="J564" s="14">
        <f t="shared" si="335"/>
        <v>0</v>
      </c>
      <c r="K564" s="53">
        <v>0</v>
      </c>
      <c r="L564" s="14">
        <f t="shared" si="336"/>
        <v>0</v>
      </c>
      <c r="M564" s="53">
        <v>0</v>
      </c>
      <c r="N564" s="14">
        <f t="shared" si="337"/>
        <v>0</v>
      </c>
      <c r="O564" s="53">
        <v>0</v>
      </c>
      <c r="P564" s="14">
        <f t="shared" si="338"/>
        <v>0</v>
      </c>
      <c r="Q564" s="23"/>
      <c r="R564" s="14">
        <f t="shared" si="339"/>
        <v>0</v>
      </c>
      <c r="S564" s="88">
        <f t="shared" si="340"/>
        <v>0</v>
      </c>
      <c r="T564" s="23">
        <f t="shared" si="341"/>
        <v>4</v>
      </c>
      <c r="U564" s="14">
        <f t="shared" si="342"/>
        <v>37.880000000000003</v>
      </c>
      <c r="V564" s="88">
        <f t="shared" si="242"/>
        <v>1</v>
      </c>
    </row>
    <row r="565" spans="1:22" ht="33.75" customHeight="1" x14ac:dyDescent="0.2">
      <c r="A565" s="34" t="s">
        <v>1027</v>
      </c>
      <c r="B565" s="13" t="s">
        <v>1028</v>
      </c>
      <c r="C565" s="35" t="s">
        <v>75</v>
      </c>
      <c r="D565" s="36">
        <v>3</v>
      </c>
      <c r="E565" s="36">
        <v>21.38</v>
      </c>
      <c r="F565" s="20">
        <f t="shared" si="333"/>
        <v>64.14</v>
      </c>
      <c r="G565" s="15">
        <v>0</v>
      </c>
      <c r="H565" s="14">
        <f t="shared" si="334"/>
        <v>0</v>
      </c>
      <c r="I565" s="15">
        <v>0</v>
      </c>
      <c r="J565" s="14">
        <f t="shared" si="335"/>
        <v>0</v>
      </c>
      <c r="K565" s="53">
        <v>0</v>
      </c>
      <c r="L565" s="14">
        <f t="shared" si="336"/>
        <v>0</v>
      </c>
      <c r="M565" s="53">
        <v>0</v>
      </c>
      <c r="N565" s="14">
        <f t="shared" si="337"/>
        <v>0</v>
      </c>
      <c r="O565" s="53">
        <v>0</v>
      </c>
      <c r="P565" s="14">
        <f t="shared" si="338"/>
        <v>0</v>
      </c>
      <c r="Q565" s="23"/>
      <c r="R565" s="14">
        <f t="shared" si="339"/>
        <v>0</v>
      </c>
      <c r="S565" s="88">
        <f t="shared" si="340"/>
        <v>0</v>
      </c>
      <c r="T565" s="23">
        <f t="shared" si="341"/>
        <v>3</v>
      </c>
      <c r="U565" s="14">
        <f t="shared" si="342"/>
        <v>64.14</v>
      </c>
      <c r="V565" s="88">
        <f t="shared" si="242"/>
        <v>1</v>
      </c>
    </row>
    <row r="566" spans="1:22" ht="33.75" customHeight="1" x14ac:dyDescent="0.2">
      <c r="A566" s="34" t="s">
        <v>1029</v>
      </c>
      <c r="B566" s="13" t="s">
        <v>1030</v>
      </c>
      <c r="C566" s="35" t="s">
        <v>75</v>
      </c>
      <c r="D566" s="36">
        <v>2</v>
      </c>
      <c r="E566" s="36">
        <v>25.27</v>
      </c>
      <c r="F566" s="20">
        <f t="shared" si="333"/>
        <v>50.54</v>
      </c>
      <c r="G566" s="15">
        <v>0</v>
      </c>
      <c r="H566" s="14">
        <f t="shared" si="334"/>
        <v>0</v>
      </c>
      <c r="I566" s="15">
        <v>0</v>
      </c>
      <c r="J566" s="14">
        <f t="shared" si="335"/>
        <v>0</v>
      </c>
      <c r="K566" s="53">
        <v>0</v>
      </c>
      <c r="L566" s="14">
        <f t="shared" si="336"/>
        <v>0</v>
      </c>
      <c r="M566" s="53">
        <v>0</v>
      </c>
      <c r="N566" s="14">
        <f t="shared" si="337"/>
        <v>0</v>
      </c>
      <c r="O566" s="53">
        <v>0</v>
      </c>
      <c r="P566" s="14">
        <f t="shared" si="338"/>
        <v>0</v>
      </c>
      <c r="Q566" s="23"/>
      <c r="R566" s="14">
        <f t="shared" si="339"/>
        <v>0</v>
      </c>
      <c r="S566" s="88">
        <f t="shared" si="340"/>
        <v>0</v>
      </c>
      <c r="T566" s="23">
        <f t="shared" si="341"/>
        <v>2</v>
      </c>
      <c r="U566" s="14">
        <f t="shared" si="342"/>
        <v>50.54</v>
      </c>
      <c r="V566" s="88">
        <f t="shared" si="242"/>
        <v>1</v>
      </c>
    </row>
    <row r="567" spans="1:22" ht="33.75" customHeight="1" x14ac:dyDescent="0.2">
      <c r="A567" s="34" t="s">
        <v>1031</v>
      </c>
      <c r="B567" s="13" t="s">
        <v>1032</v>
      </c>
      <c r="C567" s="35" t="s">
        <v>91</v>
      </c>
      <c r="D567" s="36">
        <v>146</v>
      </c>
      <c r="E567" s="36">
        <v>58.61</v>
      </c>
      <c r="F567" s="20">
        <f t="shared" si="333"/>
        <v>8557.06</v>
      </c>
      <c r="G567" s="15">
        <v>0</v>
      </c>
      <c r="H567" s="14">
        <f t="shared" si="334"/>
        <v>0</v>
      </c>
      <c r="I567" s="15">
        <v>0</v>
      </c>
      <c r="J567" s="14">
        <f t="shared" si="335"/>
        <v>0</v>
      </c>
      <c r="K567" s="53">
        <v>0</v>
      </c>
      <c r="L567" s="14">
        <f t="shared" si="336"/>
        <v>0</v>
      </c>
      <c r="M567" s="53">
        <v>0</v>
      </c>
      <c r="N567" s="14">
        <f t="shared" si="337"/>
        <v>0</v>
      </c>
      <c r="O567" s="53">
        <v>0</v>
      </c>
      <c r="P567" s="14">
        <f t="shared" si="338"/>
        <v>0</v>
      </c>
      <c r="Q567" s="23"/>
      <c r="R567" s="14">
        <f t="shared" si="339"/>
        <v>0</v>
      </c>
      <c r="S567" s="88">
        <f t="shared" si="340"/>
        <v>0</v>
      </c>
      <c r="T567" s="23">
        <f t="shared" si="341"/>
        <v>146</v>
      </c>
      <c r="U567" s="14">
        <f t="shared" si="342"/>
        <v>8557.06</v>
      </c>
      <c r="V567" s="88">
        <f t="shared" si="242"/>
        <v>1</v>
      </c>
    </row>
    <row r="568" spans="1:22" ht="33.75" customHeight="1" x14ac:dyDescent="0.2">
      <c r="A568" s="34" t="s">
        <v>1033</v>
      </c>
      <c r="B568" s="13" t="s">
        <v>1034</v>
      </c>
      <c r="C568" s="35" t="s">
        <v>75</v>
      </c>
      <c r="D568" s="36">
        <v>2</v>
      </c>
      <c r="E568" s="36">
        <v>24.88</v>
      </c>
      <c r="F568" s="20">
        <f t="shared" si="333"/>
        <v>49.76</v>
      </c>
      <c r="G568" s="15">
        <v>0</v>
      </c>
      <c r="H568" s="14">
        <f t="shared" si="334"/>
        <v>0</v>
      </c>
      <c r="I568" s="15">
        <v>0</v>
      </c>
      <c r="J568" s="14">
        <f t="shared" si="335"/>
        <v>0</v>
      </c>
      <c r="K568" s="53">
        <v>0</v>
      </c>
      <c r="L568" s="14">
        <f t="shared" si="336"/>
        <v>0</v>
      </c>
      <c r="M568" s="53">
        <v>0</v>
      </c>
      <c r="N568" s="14">
        <f t="shared" si="337"/>
        <v>0</v>
      </c>
      <c r="O568" s="53">
        <v>0</v>
      </c>
      <c r="P568" s="14">
        <f t="shared" si="338"/>
        <v>0</v>
      </c>
      <c r="Q568" s="23"/>
      <c r="R568" s="14">
        <f t="shared" si="339"/>
        <v>0</v>
      </c>
      <c r="S568" s="88">
        <f t="shared" si="340"/>
        <v>0</v>
      </c>
      <c r="T568" s="23">
        <f t="shared" si="341"/>
        <v>2</v>
      </c>
      <c r="U568" s="14">
        <f t="shared" si="342"/>
        <v>49.76</v>
      </c>
      <c r="V568" s="88">
        <f t="shared" si="242"/>
        <v>1</v>
      </c>
    </row>
    <row r="569" spans="1:22" ht="33.75" customHeight="1" x14ac:dyDescent="0.2">
      <c r="A569" s="34" t="s">
        <v>1035</v>
      </c>
      <c r="B569" s="13" t="s">
        <v>254</v>
      </c>
      <c r="C569" s="35" t="s">
        <v>75</v>
      </c>
      <c r="D569" s="36">
        <v>4</v>
      </c>
      <c r="E569" s="36">
        <v>15.76</v>
      </c>
      <c r="F569" s="20">
        <f t="shared" si="333"/>
        <v>63.04</v>
      </c>
      <c r="G569" s="15">
        <v>0</v>
      </c>
      <c r="H569" s="14">
        <f t="shared" si="334"/>
        <v>0</v>
      </c>
      <c r="I569" s="15">
        <v>0</v>
      </c>
      <c r="J569" s="14">
        <f t="shared" si="335"/>
        <v>0</v>
      </c>
      <c r="K569" s="53">
        <v>0</v>
      </c>
      <c r="L569" s="14">
        <f t="shared" si="336"/>
        <v>0</v>
      </c>
      <c r="M569" s="53">
        <v>0</v>
      </c>
      <c r="N569" s="14">
        <f t="shared" si="337"/>
        <v>0</v>
      </c>
      <c r="O569" s="53">
        <v>0</v>
      </c>
      <c r="P569" s="14">
        <f t="shared" si="338"/>
        <v>0</v>
      </c>
      <c r="Q569" s="23"/>
      <c r="R569" s="14">
        <f t="shared" si="339"/>
        <v>0</v>
      </c>
      <c r="S569" s="88">
        <f t="shared" si="340"/>
        <v>0</v>
      </c>
      <c r="T569" s="23">
        <f t="shared" si="341"/>
        <v>4</v>
      </c>
      <c r="U569" s="14">
        <f t="shared" si="342"/>
        <v>63.04</v>
      </c>
      <c r="V569" s="88">
        <f t="shared" si="242"/>
        <v>1</v>
      </c>
    </row>
    <row r="570" spans="1:22" ht="33.75" customHeight="1" x14ac:dyDescent="0.2">
      <c r="A570" s="34" t="s">
        <v>1036</v>
      </c>
      <c r="B570" s="13" t="s">
        <v>256</v>
      </c>
      <c r="C570" s="35" t="s">
        <v>75</v>
      </c>
      <c r="D570" s="36">
        <v>11</v>
      </c>
      <c r="E570" s="36">
        <v>16.32</v>
      </c>
      <c r="F570" s="20">
        <f t="shared" si="333"/>
        <v>179.52</v>
      </c>
      <c r="G570" s="15">
        <v>0</v>
      </c>
      <c r="H570" s="14">
        <f t="shared" si="334"/>
        <v>0</v>
      </c>
      <c r="I570" s="15">
        <v>0</v>
      </c>
      <c r="J570" s="14">
        <f t="shared" si="335"/>
        <v>0</v>
      </c>
      <c r="K570" s="53">
        <v>0</v>
      </c>
      <c r="L570" s="14">
        <f t="shared" si="336"/>
        <v>0</v>
      </c>
      <c r="M570" s="53">
        <v>0</v>
      </c>
      <c r="N570" s="14">
        <f t="shared" si="337"/>
        <v>0</v>
      </c>
      <c r="O570" s="53">
        <v>0</v>
      </c>
      <c r="P570" s="14">
        <f t="shared" si="338"/>
        <v>0</v>
      </c>
      <c r="Q570" s="23"/>
      <c r="R570" s="14">
        <f t="shared" si="339"/>
        <v>0</v>
      </c>
      <c r="S570" s="88">
        <f t="shared" si="340"/>
        <v>0</v>
      </c>
      <c r="T570" s="23">
        <f t="shared" si="341"/>
        <v>11</v>
      </c>
      <c r="U570" s="14">
        <f t="shared" si="342"/>
        <v>179.52</v>
      </c>
      <c r="V570" s="88">
        <f t="shared" si="242"/>
        <v>1</v>
      </c>
    </row>
    <row r="571" spans="1:22" ht="33.75" customHeight="1" x14ac:dyDescent="0.2">
      <c r="A571" s="34" t="s">
        <v>1037</v>
      </c>
      <c r="B571" s="13" t="s">
        <v>1038</v>
      </c>
      <c r="C571" s="35" t="s">
        <v>91</v>
      </c>
      <c r="D571" s="36">
        <v>60</v>
      </c>
      <c r="E571" s="36">
        <v>8.9499999999999993</v>
      </c>
      <c r="F571" s="20">
        <f t="shared" si="333"/>
        <v>537</v>
      </c>
      <c r="G571" s="15">
        <v>0</v>
      </c>
      <c r="H571" s="14">
        <f t="shared" si="334"/>
        <v>0</v>
      </c>
      <c r="I571" s="15">
        <v>0</v>
      </c>
      <c r="J571" s="14">
        <f t="shared" si="335"/>
        <v>0</v>
      </c>
      <c r="K571" s="53">
        <v>0</v>
      </c>
      <c r="L571" s="14">
        <f t="shared" si="336"/>
        <v>0</v>
      </c>
      <c r="M571" s="53">
        <v>0</v>
      </c>
      <c r="N571" s="14">
        <f t="shared" si="337"/>
        <v>0</v>
      </c>
      <c r="O571" s="53">
        <v>0</v>
      </c>
      <c r="P571" s="14">
        <f t="shared" si="338"/>
        <v>0</v>
      </c>
      <c r="Q571" s="23"/>
      <c r="R571" s="14">
        <f t="shared" si="339"/>
        <v>0</v>
      </c>
      <c r="S571" s="88">
        <f t="shared" si="340"/>
        <v>0</v>
      </c>
      <c r="T571" s="23">
        <f t="shared" si="341"/>
        <v>60</v>
      </c>
      <c r="U571" s="14">
        <f t="shared" si="342"/>
        <v>537</v>
      </c>
      <c r="V571" s="88">
        <f t="shared" si="242"/>
        <v>1</v>
      </c>
    </row>
    <row r="572" spans="1:22" ht="33.75" customHeight="1" x14ac:dyDescent="0.2">
      <c r="A572" s="34" t="s">
        <v>1039</v>
      </c>
      <c r="B572" s="13" t="s">
        <v>287</v>
      </c>
      <c r="C572" s="35" t="s">
        <v>75</v>
      </c>
      <c r="D572" s="36">
        <v>114</v>
      </c>
      <c r="E572" s="36">
        <v>12.41</v>
      </c>
      <c r="F572" s="20">
        <f t="shared" si="333"/>
        <v>1414.74</v>
      </c>
      <c r="G572" s="15">
        <v>0</v>
      </c>
      <c r="H572" s="14">
        <f t="shared" si="334"/>
        <v>0</v>
      </c>
      <c r="I572" s="15">
        <v>0</v>
      </c>
      <c r="J572" s="14">
        <f t="shared" si="335"/>
        <v>0</v>
      </c>
      <c r="K572" s="53">
        <v>0</v>
      </c>
      <c r="L572" s="14">
        <f t="shared" si="336"/>
        <v>0</v>
      </c>
      <c r="M572" s="53">
        <v>0</v>
      </c>
      <c r="N572" s="14">
        <f t="shared" si="337"/>
        <v>0</v>
      </c>
      <c r="O572" s="53">
        <v>0</v>
      </c>
      <c r="P572" s="14">
        <f t="shared" si="338"/>
        <v>0</v>
      </c>
      <c r="Q572" s="23"/>
      <c r="R572" s="14">
        <f t="shared" si="339"/>
        <v>0</v>
      </c>
      <c r="S572" s="88">
        <f t="shared" si="340"/>
        <v>0</v>
      </c>
      <c r="T572" s="23">
        <f t="shared" si="341"/>
        <v>114</v>
      </c>
      <c r="U572" s="14">
        <f t="shared" si="342"/>
        <v>1414.74</v>
      </c>
      <c r="V572" s="88">
        <f t="shared" si="242"/>
        <v>1</v>
      </c>
    </row>
    <row r="573" spans="1:22" ht="33.75" customHeight="1" x14ac:dyDescent="0.2">
      <c r="A573" s="34" t="s">
        <v>1040</v>
      </c>
      <c r="B573" s="13" t="s">
        <v>252</v>
      </c>
      <c r="C573" s="35" t="s">
        <v>75</v>
      </c>
      <c r="D573" s="36">
        <v>2</v>
      </c>
      <c r="E573" s="36">
        <v>15.39</v>
      </c>
      <c r="F573" s="20">
        <f t="shared" si="333"/>
        <v>30.78</v>
      </c>
      <c r="G573" s="15">
        <v>0</v>
      </c>
      <c r="H573" s="14">
        <f t="shared" si="334"/>
        <v>0</v>
      </c>
      <c r="I573" s="15">
        <v>0</v>
      </c>
      <c r="J573" s="14">
        <f t="shared" si="335"/>
        <v>0</v>
      </c>
      <c r="K573" s="53">
        <v>0</v>
      </c>
      <c r="L573" s="14">
        <f t="shared" si="336"/>
        <v>0</v>
      </c>
      <c r="M573" s="53">
        <v>0</v>
      </c>
      <c r="N573" s="14">
        <f t="shared" si="337"/>
        <v>0</v>
      </c>
      <c r="O573" s="53">
        <v>0</v>
      </c>
      <c r="P573" s="14">
        <f t="shared" si="338"/>
        <v>0</v>
      </c>
      <c r="Q573" s="23"/>
      <c r="R573" s="14">
        <f t="shared" si="339"/>
        <v>0</v>
      </c>
      <c r="S573" s="88">
        <f t="shared" si="340"/>
        <v>0</v>
      </c>
      <c r="T573" s="23">
        <f t="shared" si="341"/>
        <v>2</v>
      </c>
      <c r="U573" s="14">
        <f t="shared" si="342"/>
        <v>30.78</v>
      </c>
      <c r="V573" s="88">
        <f t="shared" si="242"/>
        <v>1</v>
      </c>
    </row>
    <row r="574" spans="1:22" ht="33.75" customHeight="1" x14ac:dyDescent="0.2">
      <c r="A574" s="34" t="s">
        <v>1041</v>
      </c>
      <c r="B574" s="13" t="s">
        <v>243</v>
      </c>
      <c r="C574" s="35" t="s">
        <v>75</v>
      </c>
      <c r="D574" s="36">
        <v>62</v>
      </c>
      <c r="E574" s="36">
        <v>15.43</v>
      </c>
      <c r="F574" s="20">
        <f t="shared" si="333"/>
        <v>956.66</v>
      </c>
      <c r="G574" s="15">
        <v>0</v>
      </c>
      <c r="H574" s="14">
        <f t="shared" si="334"/>
        <v>0</v>
      </c>
      <c r="I574" s="15">
        <v>0</v>
      </c>
      <c r="J574" s="14">
        <f t="shared" si="335"/>
        <v>0</v>
      </c>
      <c r="K574" s="53">
        <v>0</v>
      </c>
      <c r="L574" s="14">
        <f t="shared" si="336"/>
        <v>0</v>
      </c>
      <c r="M574" s="53">
        <v>0</v>
      </c>
      <c r="N574" s="14">
        <f t="shared" si="337"/>
        <v>0</v>
      </c>
      <c r="O574" s="53">
        <v>0</v>
      </c>
      <c r="P574" s="14">
        <f t="shared" si="338"/>
        <v>0</v>
      </c>
      <c r="Q574" s="23"/>
      <c r="R574" s="14">
        <f t="shared" si="339"/>
        <v>0</v>
      </c>
      <c r="S574" s="88">
        <f t="shared" si="340"/>
        <v>0</v>
      </c>
      <c r="T574" s="23">
        <f t="shared" si="341"/>
        <v>62</v>
      </c>
      <c r="U574" s="14">
        <f t="shared" si="342"/>
        <v>956.66</v>
      </c>
      <c r="V574" s="88">
        <f t="shared" si="242"/>
        <v>1</v>
      </c>
    </row>
    <row r="575" spans="1:22" ht="33.75" customHeight="1" x14ac:dyDescent="0.2">
      <c r="A575" s="34" t="s">
        <v>1042</v>
      </c>
      <c r="B575" s="13" t="s">
        <v>210</v>
      </c>
      <c r="C575" s="35" t="s">
        <v>75</v>
      </c>
      <c r="D575" s="36">
        <v>4</v>
      </c>
      <c r="E575" s="36">
        <v>5.62</v>
      </c>
      <c r="F575" s="20">
        <f t="shared" si="333"/>
        <v>22.48</v>
      </c>
      <c r="G575" s="15">
        <v>0</v>
      </c>
      <c r="H575" s="14">
        <f t="shared" si="334"/>
        <v>0</v>
      </c>
      <c r="I575" s="15">
        <v>0</v>
      </c>
      <c r="J575" s="14">
        <f t="shared" si="335"/>
        <v>0</v>
      </c>
      <c r="K575" s="53">
        <v>0</v>
      </c>
      <c r="L575" s="14">
        <f t="shared" si="336"/>
        <v>0</v>
      </c>
      <c r="M575" s="53">
        <v>0</v>
      </c>
      <c r="N575" s="14">
        <f t="shared" si="337"/>
        <v>0</v>
      </c>
      <c r="O575" s="53">
        <v>0</v>
      </c>
      <c r="P575" s="14">
        <f t="shared" si="338"/>
        <v>0</v>
      </c>
      <c r="Q575" s="23"/>
      <c r="R575" s="14">
        <f t="shared" si="339"/>
        <v>0</v>
      </c>
      <c r="S575" s="88">
        <f t="shared" si="340"/>
        <v>0</v>
      </c>
      <c r="T575" s="23">
        <f t="shared" si="341"/>
        <v>4</v>
      </c>
      <c r="U575" s="14">
        <f t="shared" si="342"/>
        <v>22.48</v>
      </c>
      <c r="V575" s="88">
        <f t="shared" si="242"/>
        <v>1</v>
      </c>
    </row>
    <row r="576" spans="1:22" ht="33.75" customHeight="1" x14ac:dyDescent="0.2">
      <c r="A576" s="34" t="s">
        <v>1043</v>
      </c>
      <c r="B576" s="13" t="s">
        <v>991</v>
      </c>
      <c r="C576" s="35" t="s">
        <v>75</v>
      </c>
      <c r="D576" s="36">
        <v>11</v>
      </c>
      <c r="E576" s="36">
        <v>18</v>
      </c>
      <c r="F576" s="20">
        <f t="shared" si="333"/>
        <v>198</v>
      </c>
      <c r="G576" s="15">
        <v>0</v>
      </c>
      <c r="H576" s="14">
        <f t="shared" si="334"/>
        <v>0</v>
      </c>
      <c r="I576" s="15">
        <v>0</v>
      </c>
      <c r="J576" s="14">
        <f t="shared" si="335"/>
        <v>0</v>
      </c>
      <c r="K576" s="53">
        <v>0</v>
      </c>
      <c r="L576" s="14">
        <f t="shared" si="336"/>
        <v>0</v>
      </c>
      <c r="M576" s="53">
        <v>0</v>
      </c>
      <c r="N576" s="14">
        <f t="shared" si="337"/>
        <v>0</v>
      </c>
      <c r="O576" s="53">
        <v>0</v>
      </c>
      <c r="P576" s="14">
        <f t="shared" si="338"/>
        <v>0</v>
      </c>
      <c r="Q576" s="23"/>
      <c r="R576" s="14">
        <f t="shared" si="339"/>
        <v>0</v>
      </c>
      <c r="S576" s="88">
        <f t="shared" si="340"/>
        <v>0</v>
      </c>
      <c r="T576" s="23">
        <f t="shared" si="341"/>
        <v>11</v>
      </c>
      <c r="U576" s="14">
        <f t="shared" si="342"/>
        <v>198</v>
      </c>
      <c r="V576" s="88">
        <f t="shared" si="242"/>
        <v>1</v>
      </c>
    </row>
    <row r="577" spans="1:22" ht="33.75" customHeight="1" x14ac:dyDescent="0.2">
      <c r="A577" s="34" t="s">
        <v>1044</v>
      </c>
      <c r="B577" s="13" t="s">
        <v>1045</v>
      </c>
      <c r="C577" s="35" t="s">
        <v>75</v>
      </c>
      <c r="D577" s="36">
        <v>2</v>
      </c>
      <c r="E577" s="36">
        <v>180.79</v>
      </c>
      <c r="F577" s="20">
        <f t="shared" si="333"/>
        <v>361.58</v>
      </c>
      <c r="G577" s="15">
        <v>0</v>
      </c>
      <c r="H577" s="14">
        <f t="shared" si="334"/>
        <v>0</v>
      </c>
      <c r="I577" s="15">
        <v>0</v>
      </c>
      <c r="J577" s="14">
        <f t="shared" si="335"/>
        <v>0</v>
      </c>
      <c r="K577" s="53">
        <v>0</v>
      </c>
      <c r="L577" s="14">
        <f t="shared" si="336"/>
        <v>0</v>
      </c>
      <c r="M577" s="53">
        <v>0</v>
      </c>
      <c r="N577" s="14">
        <f t="shared" si="337"/>
        <v>0</v>
      </c>
      <c r="O577" s="53">
        <v>0</v>
      </c>
      <c r="P577" s="14">
        <f t="shared" si="338"/>
        <v>0</v>
      </c>
      <c r="Q577" s="23"/>
      <c r="R577" s="14">
        <f t="shared" si="339"/>
        <v>0</v>
      </c>
      <c r="S577" s="88">
        <f t="shared" si="340"/>
        <v>0</v>
      </c>
      <c r="T577" s="23">
        <f t="shared" si="341"/>
        <v>2</v>
      </c>
      <c r="U577" s="14">
        <f t="shared" si="342"/>
        <v>361.58</v>
      </c>
      <c r="V577" s="88">
        <f t="shared" si="242"/>
        <v>1</v>
      </c>
    </row>
    <row r="578" spans="1:22" ht="33.75" customHeight="1" x14ac:dyDescent="0.2">
      <c r="A578" s="34" t="s">
        <v>1046</v>
      </c>
      <c r="B578" s="13" t="s">
        <v>291</v>
      </c>
      <c r="C578" s="35" t="s">
        <v>75</v>
      </c>
      <c r="D578" s="36">
        <v>2</v>
      </c>
      <c r="E578" s="36">
        <v>123.85</v>
      </c>
      <c r="F578" s="20">
        <f t="shared" si="333"/>
        <v>247.7</v>
      </c>
      <c r="G578" s="15">
        <v>0</v>
      </c>
      <c r="H578" s="14">
        <f t="shared" si="334"/>
        <v>0</v>
      </c>
      <c r="I578" s="15">
        <v>0</v>
      </c>
      <c r="J578" s="14">
        <f t="shared" si="335"/>
        <v>0</v>
      </c>
      <c r="K578" s="53">
        <v>0</v>
      </c>
      <c r="L578" s="14">
        <f t="shared" si="336"/>
        <v>0</v>
      </c>
      <c r="M578" s="53">
        <v>0</v>
      </c>
      <c r="N578" s="14">
        <f t="shared" si="337"/>
        <v>0</v>
      </c>
      <c r="O578" s="53">
        <v>0</v>
      </c>
      <c r="P578" s="14">
        <f t="shared" si="338"/>
        <v>0</v>
      </c>
      <c r="Q578" s="23"/>
      <c r="R578" s="14">
        <f t="shared" si="339"/>
        <v>0</v>
      </c>
      <c r="S578" s="88">
        <f t="shared" si="340"/>
        <v>0</v>
      </c>
      <c r="T578" s="23">
        <f t="shared" si="341"/>
        <v>2</v>
      </c>
      <c r="U578" s="14">
        <f t="shared" si="342"/>
        <v>247.7</v>
      </c>
      <c r="V578" s="88">
        <f t="shared" si="242"/>
        <v>1</v>
      </c>
    </row>
    <row r="579" spans="1:22" ht="33.75" customHeight="1" x14ac:dyDescent="0.2">
      <c r="A579" s="34" t="s">
        <v>1047</v>
      </c>
      <c r="B579" s="13" t="s">
        <v>283</v>
      </c>
      <c r="C579" s="35" t="s">
        <v>75</v>
      </c>
      <c r="D579" s="36">
        <v>2</v>
      </c>
      <c r="E579" s="36">
        <v>58.33</v>
      </c>
      <c r="F579" s="20">
        <f t="shared" si="333"/>
        <v>116.66</v>
      </c>
      <c r="G579" s="15">
        <v>0</v>
      </c>
      <c r="H579" s="14">
        <f t="shared" si="334"/>
        <v>0</v>
      </c>
      <c r="I579" s="15">
        <v>0</v>
      </c>
      <c r="J579" s="14">
        <f t="shared" si="335"/>
        <v>0</v>
      </c>
      <c r="K579" s="53">
        <v>0</v>
      </c>
      <c r="L579" s="14">
        <f t="shared" si="336"/>
        <v>0</v>
      </c>
      <c r="M579" s="53">
        <v>0</v>
      </c>
      <c r="N579" s="14">
        <f t="shared" si="337"/>
        <v>0</v>
      </c>
      <c r="O579" s="53">
        <v>0</v>
      </c>
      <c r="P579" s="14">
        <f t="shared" si="338"/>
        <v>0</v>
      </c>
      <c r="Q579" s="23"/>
      <c r="R579" s="14">
        <f t="shared" si="339"/>
        <v>0</v>
      </c>
      <c r="S579" s="88">
        <f t="shared" si="340"/>
        <v>0</v>
      </c>
      <c r="T579" s="23">
        <f t="shared" si="341"/>
        <v>2</v>
      </c>
      <c r="U579" s="14">
        <f t="shared" si="342"/>
        <v>116.66</v>
      </c>
      <c r="V579" s="88">
        <f t="shared" si="242"/>
        <v>1</v>
      </c>
    </row>
    <row r="580" spans="1:22" ht="33.75" customHeight="1" x14ac:dyDescent="0.2">
      <c r="A580" s="34" t="s">
        <v>1048</v>
      </c>
      <c r="B580" s="13" t="s">
        <v>279</v>
      </c>
      <c r="C580" s="35" t="s">
        <v>75</v>
      </c>
      <c r="D580" s="36">
        <v>2</v>
      </c>
      <c r="E580" s="36">
        <v>309.35000000000002</v>
      </c>
      <c r="F580" s="20">
        <f t="shared" si="333"/>
        <v>618.70000000000005</v>
      </c>
      <c r="G580" s="15">
        <v>0</v>
      </c>
      <c r="H580" s="14">
        <f t="shared" si="334"/>
        <v>0</v>
      </c>
      <c r="I580" s="15">
        <v>0</v>
      </c>
      <c r="J580" s="14">
        <f t="shared" si="335"/>
        <v>0</v>
      </c>
      <c r="K580" s="53">
        <v>0</v>
      </c>
      <c r="L580" s="14">
        <f t="shared" si="336"/>
        <v>0</v>
      </c>
      <c r="M580" s="53">
        <v>0</v>
      </c>
      <c r="N580" s="14">
        <f t="shared" si="337"/>
        <v>0</v>
      </c>
      <c r="O580" s="53">
        <v>0</v>
      </c>
      <c r="P580" s="14">
        <f t="shared" si="338"/>
        <v>0</v>
      </c>
      <c r="Q580" s="23"/>
      <c r="R580" s="14">
        <f t="shared" si="339"/>
        <v>0</v>
      </c>
      <c r="S580" s="88">
        <f t="shared" si="340"/>
        <v>0</v>
      </c>
      <c r="T580" s="23">
        <f t="shared" si="341"/>
        <v>2</v>
      </c>
      <c r="U580" s="14">
        <f t="shared" si="342"/>
        <v>618.70000000000005</v>
      </c>
      <c r="V580" s="88">
        <f t="shared" si="242"/>
        <v>1</v>
      </c>
    </row>
    <row r="581" spans="1:22" ht="33.75" customHeight="1" x14ac:dyDescent="0.2">
      <c r="A581" s="34" t="s">
        <v>1049</v>
      </c>
      <c r="B581" s="13" t="s">
        <v>289</v>
      </c>
      <c r="C581" s="35" t="s">
        <v>114</v>
      </c>
      <c r="D581" s="36">
        <v>93</v>
      </c>
      <c r="E581" s="36">
        <v>8.1999999999999993</v>
      </c>
      <c r="F581" s="20">
        <f t="shared" si="333"/>
        <v>762.59999999999991</v>
      </c>
      <c r="G581" s="15">
        <v>0</v>
      </c>
      <c r="H581" s="14">
        <f t="shared" si="334"/>
        <v>0</v>
      </c>
      <c r="I581" s="15">
        <v>0</v>
      </c>
      <c r="J581" s="14">
        <f t="shared" si="335"/>
        <v>0</v>
      </c>
      <c r="K581" s="53">
        <v>0</v>
      </c>
      <c r="L581" s="14">
        <f t="shared" si="336"/>
        <v>0</v>
      </c>
      <c r="M581" s="53">
        <v>0</v>
      </c>
      <c r="N581" s="14">
        <f t="shared" si="337"/>
        <v>0</v>
      </c>
      <c r="O581" s="53">
        <v>0</v>
      </c>
      <c r="P581" s="14">
        <f t="shared" si="338"/>
        <v>0</v>
      </c>
      <c r="Q581" s="23"/>
      <c r="R581" s="14">
        <f t="shared" si="339"/>
        <v>0</v>
      </c>
      <c r="S581" s="88">
        <f t="shared" si="340"/>
        <v>0</v>
      </c>
      <c r="T581" s="23">
        <f t="shared" si="341"/>
        <v>93</v>
      </c>
      <c r="U581" s="14">
        <f t="shared" si="342"/>
        <v>762.59999999999991</v>
      </c>
      <c r="V581" s="88">
        <f t="shared" si="242"/>
        <v>1</v>
      </c>
    </row>
    <row r="582" spans="1:22" ht="11.25" customHeight="1" x14ac:dyDescent="0.2">
      <c r="A582" s="37" t="s">
        <v>1050</v>
      </c>
      <c r="B582" s="12" t="s">
        <v>1051</v>
      </c>
      <c r="C582" s="38"/>
      <c r="D582" s="39"/>
      <c r="E582" s="39"/>
      <c r="F582" s="89">
        <f>SUM(F583:F586)</f>
        <v>15424.8</v>
      </c>
      <c r="G582" s="40"/>
      <c r="H582" s="17">
        <f>SUM(H583:H586)</f>
        <v>0</v>
      </c>
      <c r="I582" s="40"/>
      <c r="J582" s="17">
        <f>SUM(J583:J586)</f>
        <v>0</v>
      </c>
      <c r="K582" s="40"/>
      <c r="L582" s="17">
        <f>SUM(L583:L586)</f>
        <v>0</v>
      </c>
      <c r="M582" s="40"/>
      <c r="N582" s="17">
        <f>SUM(N583:N586)</f>
        <v>0</v>
      </c>
      <c r="O582" s="40"/>
      <c r="P582" s="17">
        <f>SUM(P583:P586)</f>
        <v>0</v>
      </c>
      <c r="Q582" s="40"/>
      <c r="R582" s="40">
        <f>SUM(R583:R586)</f>
        <v>0</v>
      </c>
      <c r="S582" s="90">
        <f>(H582+J582+L582+N582+P582+R582)/F582</f>
        <v>0</v>
      </c>
      <c r="T582" s="40"/>
      <c r="U582" s="17">
        <f>SUM(U583:U586)</f>
        <v>15424.8</v>
      </c>
      <c r="V582" s="91">
        <f t="shared" si="242"/>
        <v>1</v>
      </c>
    </row>
    <row r="583" spans="1:22" ht="11.25" customHeight="1" x14ac:dyDescent="0.2">
      <c r="A583" s="34" t="s">
        <v>1052</v>
      </c>
      <c r="B583" s="13" t="s">
        <v>1053</v>
      </c>
      <c r="C583" s="35" t="s">
        <v>33</v>
      </c>
      <c r="D583" s="36">
        <v>60</v>
      </c>
      <c r="E583" s="36">
        <v>187.53</v>
      </c>
      <c r="F583" s="20">
        <f>D583*E583</f>
        <v>11251.8</v>
      </c>
      <c r="G583" s="15">
        <v>0</v>
      </c>
      <c r="H583" s="14">
        <f>G583*E583</f>
        <v>0</v>
      </c>
      <c r="I583" s="15">
        <v>0</v>
      </c>
      <c r="J583" s="14">
        <f>I583*E583</f>
        <v>0</v>
      </c>
      <c r="K583" s="53">
        <v>0</v>
      </c>
      <c r="L583" s="14">
        <f>K583*$E583</f>
        <v>0</v>
      </c>
      <c r="M583" s="53">
        <v>0</v>
      </c>
      <c r="N583" s="14">
        <f>M583*$E583</f>
        <v>0</v>
      </c>
      <c r="O583" s="53">
        <v>0</v>
      </c>
      <c r="P583" s="14">
        <f>O583*$E583</f>
        <v>0</v>
      </c>
      <c r="Q583" s="23"/>
      <c r="R583" s="14">
        <f t="shared" ref="R583:R588" si="343">Q583*$E583</f>
        <v>0</v>
      </c>
      <c r="S583" s="88">
        <f>(J583+H583+L583+N583+P583+R583)/F583</f>
        <v>0</v>
      </c>
      <c r="T583" s="23">
        <f t="shared" ref="T583:T588" si="344">D583-G583-I583-K583-M583-O583-Q583</f>
        <v>60</v>
      </c>
      <c r="U583" s="14">
        <f>T583*E583</f>
        <v>11251.8</v>
      </c>
      <c r="V583" s="88">
        <f t="shared" si="242"/>
        <v>1</v>
      </c>
    </row>
    <row r="584" spans="1:22" ht="22.5" customHeight="1" x14ac:dyDescent="0.2">
      <c r="A584" s="34" t="s">
        <v>1054</v>
      </c>
      <c r="B584" s="13" t="s">
        <v>1055</v>
      </c>
      <c r="C584" s="35" t="s">
        <v>27</v>
      </c>
      <c r="D584" s="36">
        <v>40</v>
      </c>
      <c r="E584" s="36">
        <v>2.81</v>
      </c>
      <c r="F584" s="20">
        <f>D584*E584</f>
        <v>112.4</v>
      </c>
      <c r="G584" s="15">
        <v>0</v>
      </c>
      <c r="H584" s="14">
        <f>G584*E584</f>
        <v>0</v>
      </c>
      <c r="I584" s="15">
        <v>0</v>
      </c>
      <c r="J584" s="14">
        <f>I584*E584</f>
        <v>0</v>
      </c>
      <c r="K584" s="53">
        <v>0</v>
      </c>
      <c r="L584" s="14">
        <f>K584*$E584</f>
        <v>0</v>
      </c>
      <c r="M584" s="53">
        <v>0</v>
      </c>
      <c r="N584" s="14">
        <f>M584*$E584</f>
        <v>0</v>
      </c>
      <c r="O584" s="53">
        <v>0</v>
      </c>
      <c r="P584" s="14">
        <f>O584*$E584</f>
        <v>0</v>
      </c>
      <c r="Q584" s="23"/>
      <c r="R584" s="14">
        <f t="shared" si="343"/>
        <v>0</v>
      </c>
      <c r="S584" s="88">
        <f>(J584+H584+L584+N584+P584+R584)/F584</f>
        <v>0</v>
      </c>
      <c r="T584" s="23">
        <f t="shared" si="344"/>
        <v>40</v>
      </c>
      <c r="U584" s="14">
        <f>T584*E584</f>
        <v>112.4</v>
      </c>
      <c r="V584" s="88">
        <f t="shared" si="242"/>
        <v>1</v>
      </c>
    </row>
    <row r="585" spans="1:22" ht="22.5" customHeight="1" x14ac:dyDescent="0.2">
      <c r="A585" s="34" t="s">
        <v>1056</v>
      </c>
      <c r="B585" s="13" t="s">
        <v>1057</v>
      </c>
      <c r="C585" s="35" t="s">
        <v>27</v>
      </c>
      <c r="D585" s="36">
        <v>1000</v>
      </c>
      <c r="E585" s="36">
        <v>2.19</v>
      </c>
      <c r="F585" s="20">
        <f>D585*E585</f>
        <v>2190</v>
      </c>
      <c r="G585" s="15">
        <v>0</v>
      </c>
      <c r="H585" s="14">
        <f>G585*E585</f>
        <v>0</v>
      </c>
      <c r="I585" s="15">
        <v>0</v>
      </c>
      <c r="J585" s="14">
        <f>I585*E585</f>
        <v>0</v>
      </c>
      <c r="K585" s="53">
        <v>0</v>
      </c>
      <c r="L585" s="14">
        <f>K585*$E585</f>
        <v>0</v>
      </c>
      <c r="M585" s="53">
        <v>0</v>
      </c>
      <c r="N585" s="14">
        <f>M585*$E585</f>
        <v>0</v>
      </c>
      <c r="O585" s="53">
        <v>0</v>
      </c>
      <c r="P585" s="14">
        <f>O585*$E585</f>
        <v>0</v>
      </c>
      <c r="Q585" s="23"/>
      <c r="R585" s="14">
        <f t="shared" si="343"/>
        <v>0</v>
      </c>
      <c r="S585" s="88">
        <f>(J585+H585+L585+N585+P585+R585)/F585</f>
        <v>0</v>
      </c>
      <c r="T585" s="23">
        <f t="shared" si="344"/>
        <v>1000</v>
      </c>
      <c r="U585" s="14">
        <f>T585*E585</f>
        <v>2190</v>
      </c>
      <c r="V585" s="88">
        <f t="shared" si="242"/>
        <v>1</v>
      </c>
    </row>
    <row r="586" spans="1:22" ht="11.25" customHeight="1" x14ac:dyDescent="0.2">
      <c r="A586" s="34" t="s">
        <v>1058</v>
      </c>
      <c r="B586" s="13" t="s">
        <v>1059</v>
      </c>
      <c r="C586" s="35" t="s">
        <v>27</v>
      </c>
      <c r="D586" s="36">
        <v>940</v>
      </c>
      <c r="E586" s="36">
        <v>1.99</v>
      </c>
      <c r="F586" s="20">
        <f>D586*E586</f>
        <v>1870.6</v>
      </c>
      <c r="G586" s="15">
        <v>0</v>
      </c>
      <c r="H586" s="14">
        <f>G586*E586</f>
        <v>0</v>
      </c>
      <c r="I586" s="15">
        <v>0</v>
      </c>
      <c r="J586" s="14">
        <f>I586*E586</f>
        <v>0</v>
      </c>
      <c r="K586" s="53">
        <v>0</v>
      </c>
      <c r="L586" s="14">
        <f>K586*$E586</f>
        <v>0</v>
      </c>
      <c r="M586" s="53">
        <v>0</v>
      </c>
      <c r="N586" s="14">
        <f>M586*$E586</f>
        <v>0</v>
      </c>
      <c r="O586" s="53">
        <v>0</v>
      </c>
      <c r="P586" s="14">
        <f>O586*$E586</f>
        <v>0</v>
      </c>
      <c r="Q586" s="23"/>
      <c r="R586" s="14">
        <f t="shared" si="343"/>
        <v>0</v>
      </c>
      <c r="S586" s="88">
        <f>(J586+H586+L586+N586+P586+R586)/F586</f>
        <v>0</v>
      </c>
      <c r="T586" s="23">
        <f t="shared" si="344"/>
        <v>940</v>
      </c>
      <c r="U586" s="14">
        <f>T586*E586</f>
        <v>1870.6</v>
      </c>
      <c r="V586" s="88">
        <f t="shared" si="242"/>
        <v>1</v>
      </c>
    </row>
    <row r="587" spans="1:22" ht="11.25" customHeight="1" x14ac:dyDescent="0.2">
      <c r="A587" s="71"/>
      <c r="B587" s="72"/>
      <c r="C587" s="73"/>
      <c r="D587" s="16"/>
      <c r="E587" s="16"/>
      <c r="F587" s="20"/>
      <c r="G587" s="23"/>
      <c r="H587" s="14"/>
      <c r="I587" s="23"/>
      <c r="J587" s="14"/>
      <c r="K587" s="82"/>
      <c r="L587" s="14"/>
      <c r="M587" s="82"/>
      <c r="N587" s="14"/>
      <c r="O587" s="82"/>
      <c r="P587" s="14"/>
      <c r="Q587" s="23"/>
      <c r="R587" s="14">
        <f t="shared" si="343"/>
        <v>0</v>
      </c>
      <c r="S587" s="88"/>
      <c r="T587" s="23">
        <f t="shared" si="344"/>
        <v>0</v>
      </c>
      <c r="U587" s="14"/>
      <c r="V587" s="111"/>
    </row>
    <row r="588" spans="1:22" ht="11.25" customHeight="1" x14ac:dyDescent="0.2">
      <c r="A588" s="71"/>
      <c r="B588" s="72"/>
      <c r="C588" s="73"/>
      <c r="D588" s="16"/>
      <c r="E588" s="16"/>
      <c r="F588" s="20"/>
      <c r="G588" s="23"/>
      <c r="H588" s="14"/>
      <c r="I588" s="23"/>
      <c r="J588" s="14"/>
      <c r="K588" s="82"/>
      <c r="L588" s="14"/>
      <c r="M588" s="82"/>
      <c r="N588" s="14"/>
      <c r="O588" s="82"/>
      <c r="P588" s="14"/>
      <c r="Q588" s="23"/>
      <c r="R588" s="14">
        <f t="shared" si="343"/>
        <v>0</v>
      </c>
      <c r="S588" s="88"/>
      <c r="T588" s="23">
        <f t="shared" si="344"/>
        <v>0</v>
      </c>
      <c r="U588" s="14"/>
      <c r="V588" s="111"/>
    </row>
    <row r="589" spans="1:22" ht="27" customHeight="1" x14ac:dyDescent="0.2">
      <c r="A589" s="129" t="s">
        <v>1060</v>
      </c>
      <c r="B589" s="129"/>
      <c r="C589" s="112"/>
      <c r="D589" s="113"/>
      <c r="E589" s="113"/>
      <c r="F589" s="114">
        <f>F8+F14+F29+F34+F43+F58+F75+F82+F87+F150+F161+F218+F226+F280+F317+F338+F348+F367+F582+0.01</f>
        <v>3908700.6232999992</v>
      </c>
      <c r="G589" s="115"/>
      <c r="H589" s="116">
        <f t="shared" ref="H589:P589" si="345">H8+H14+H29+H34+H43+H58+H75+H82+H87+H150+H161+H218+H226+H280+H317+H338+H348+H367+H582+0</f>
        <v>131485.03409980002</v>
      </c>
      <c r="I589" s="115">
        <f t="shared" si="345"/>
        <v>0</v>
      </c>
      <c r="J589" s="116">
        <f t="shared" si="345"/>
        <v>185502.63375912001</v>
      </c>
      <c r="K589" s="115">
        <f t="shared" si="345"/>
        <v>0</v>
      </c>
      <c r="L589" s="116">
        <f t="shared" si="345"/>
        <v>161547.84589869401</v>
      </c>
      <c r="M589" s="115">
        <f t="shared" si="345"/>
        <v>0</v>
      </c>
      <c r="N589" s="116">
        <f t="shared" si="345"/>
        <v>148566.98150000002</v>
      </c>
      <c r="O589" s="115">
        <f t="shared" si="345"/>
        <v>0</v>
      </c>
      <c r="P589" s="116">
        <f t="shared" si="345"/>
        <v>697456.19325551996</v>
      </c>
      <c r="Q589" s="117"/>
      <c r="R589" s="116">
        <f>R8+R14+R29+R34+R43+R58+R75+R82+R87+R150+R161+R218+R226+R280+R317+R338+R348+R367+R582+0</f>
        <v>457241.85786012001</v>
      </c>
      <c r="S589" s="118">
        <f>(H589+J589+L589+N589)/F589</f>
        <v>0.16043758673135988</v>
      </c>
      <c r="T589" s="115"/>
      <c r="U589" s="116">
        <f>U8+U14+U29+U34+U43+U58+U75+U82+U87+U150+U161+U218+U226+U280+U317+U338+U348+U367+U582+0.01</f>
        <v>2119695.2998267454</v>
      </c>
      <c r="V589" s="118">
        <f>U589/F589</f>
        <v>0.54230177854786688</v>
      </c>
    </row>
    <row r="593" spans="2:23" ht="11.25" customHeight="1" x14ac:dyDescent="0.2">
      <c r="B593" s="130" t="s">
        <v>1069</v>
      </c>
      <c r="C593" s="130"/>
      <c r="D593" s="130"/>
      <c r="E593" s="130"/>
      <c r="F593" s="130"/>
      <c r="G593" s="130"/>
      <c r="H593" s="130"/>
      <c r="I593" s="130"/>
      <c r="J593" s="130"/>
      <c r="K593" s="130"/>
      <c r="L593" s="130"/>
      <c r="M593" s="130"/>
      <c r="N593" s="130"/>
      <c r="O593" s="130"/>
      <c r="P593" s="130"/>
      <c r="Q593" s="130"/>
      <c r="R593" s="130"/>
      <c r="S593" s="130"/>
      <c r="T593" s="130"/>
      <c r="U593" s="130"/>
    </row>
    <row r="596" spans="2:23" ht="15.75" customHeight="1" x14ac:dyDescent="0.2">
      <c r="W596" s="74"/>
    </row>
    <row r="597" spans="2:23" ht="15.75" customHeight="1" x14ac:dyDescent="0.2">
      <c r="W597" s="119"/>
    </row>
    <row r="600" spans="2:23" ht="15.75" customHeight="1" x14ac:dyDescent="0.2">
      <c r="B600" s="120"/>
    </row>
    <row r="65490" ht="12.75" customHeight="1" x14ac:dyDescent="0.2"/>
    <row r="65491" ht="12.75" customHeight="1" x14ac:dyDescent="0.2"/>
    <row r="65492" ht="12.75" customHeight="1" x14ac:dyDescent="0.2"/>
    <row r="65493" ht="12.75" customHeight="1" x14ac:dyDescent="0.2"/>
    <row r="65494" ht="12.75" customHeight="1" x14ac:dyDescent="0.2"/>
    <row r="65495" ht="12.75" customHeight="1" x14ac:dyDescent="0.2"/>
    <row r="65496" ht="12.75" customHeight="1" x14ac:dyDescent="0.2"/>
    <row r="65497" ht="12.75" customHeight="1" x14ac:dyDescent="0.2"/>
    <row r="65498" ht="12.75" customHeight="1" x14ac:dyDescent="0.2"/>
    <row r="65499" ht="12.75" customHeight="1" x14ac:dyDescent="0.2"/>
    <row r="65500" ht="12.75" customHeight="1" x14ac:dyDescent="0.2"/>
    <row r="65501" ht="12.75" customHeight="1" x14ac:dyDescent="0.2"/>
    <row r="65502" ht="12.75" customHeight="1" x14ac:dyDescent="0.2"/>
    <row r="65503" ht="12.75" customHeight="1" x14ac:dyDescent="0.2"/>
    <row r="65504" ht="12.75" customHeight="1" x14ac:dyDescent="0.2"/>
    <row r="65505" ht="12.75" customHeight="1" x14ac:dyDescent="0.2"/>
    <row r="65506" ht="12.75" customHeight="1" x14ac:dyDescent="0.2"/>
    <row r="65507" ht="12.75" customHeight="1" x14ac:dyDescent="0.2"/>
    <row r="65508" ht="12.75" customHeight="1" x14ac:dyDescent="0.2"/>
    <row r="65509" ht="12.75" customHeight="1" x14ac:dyDescent="0.2"/>
    <row r="65510" ht="12.75" customHeight="1" x14ac:dyDescent="0.2"/>
    <row r="65511" ht="12.75" customHeight="1" x14ac:dyDescent="0.2"/>
    <row r="65512" ht="12.75" customHeight="1" x14ac:dyDescent="0.2"/>
    <row r="65513" ht="12.75" customHeight="1" x14ac:dyDescent="0.2"/>
    <row r="65514" ht="12.75" customHeight="1" x14ac:dyDescent="0.2"/>
    <row r="65515" ht="12.75" customHeight="1" x14ac:dyDescent="0.2"/>
    <row r="65516" ht="12.75" customHeight="1" x14ac:dyDescent="0.2"/>
    <row r="65517" ht="12.75" customHeight="1" x14ac:dyDescent="0.2"/>
    <row r="65518" ht="12.75" customHeight="1" x14ac:dyDescent="0.2"/>
    <row r="65519" ht="12.75" customHeight="1" x14ac:dyDescent="0.2"/>
    <row r="65520" ht="12.75" customHeight="1" x14ac:dyDescent="0.2"/>
    <row r="65521" ht="12.75" customHeight="1" x14ac:dyDescent="0.2"/>
    <row r="65522" ht="12.75" customHeight="1" x14ac:dyDescent="0.2"/>
    <row r="65523" ht="12.75" customHeight="1" x14ac:dyDescent="0.2"/>
    <row r="65524" ht="12.75" customHeight="1" x14ac:dyDescent="0.2"/>
    <row r="65525" ht="12.75" customHeight="1" x14ac:dyDescent="0.2"/>
    <row r="65526" ht="12.75" customHeight="1" x14ac:dyDescent="0.2"/>
    <row r="65527" ht="12.75" customHeight="1" x14ac:dyDescent="0.2"/>
    <row r="65528" ht="12.75" customHeight="1" x14ac:dyDescent="0.2"/>
    <row r="65529" ht="12.75" customHeight="1" x14ac:dyDescent="0.2"/>
    <row r="65530" ht="12.75" customHeight="1" x14ac:dyDescent="0.2"/>
    <row r="65531" ht="12.75" customHeight="1" x14ac:dyDescent="0.2"/>
    <row r="65532" ht="12.75" customHeight="1" x14ac:dyDescent="0.2"/>
    <row r="65533" ht="12.75" customHeight="1" x14ac:dyDescent="0.2"/>
    <row r="65534" ht="12.75" customHeight="1" x14ac:dyDescent="0.2"/>
    <row r="65535" ht="12.75" customHeight="1" x14ac:dyDescent="0.2"/>
    <row r="65536" ht="12.75" customHeight="1" x14ac:dyDescent="0.2"/>
  </sheetData>
  <sheetProtection selectLockedCells="1" selectUnlockedCells="1"/>
  <mergeCells count="18">
    <mergeCell ref="V6:V7"/>
    <mergeCell ref="A589:B589"/>
    <mergeCell ref="B593:U593"/>
    <mergeCell ref="K6:L6"/>
    <mergeCell ref="M6:N6"/>
    <mergeCell ref="O6:P6"/>
    <mergeCell ref="Q6:R6"/>
    <mergeCell ref="S6:S7"/>
    <mergeCell ref="T6:U6"/>
    <mergeCell ref="A2:I2"/>
    <mergeCell ref="A5:F5"/>
    <mergeCell ref="A6:A7"/>
    <mergeCell ref="C6:C7"/>
    <mergeCell ref="D6:D7"/>
    <mergeCell ref="E6:E7"/>
    <mergeCell ref="F6:F7"/>
    <mergeCell ref="G6:H6"/>
    <mergeCell ref="I6:J6"/>
  </mergeCells>
  <pageMargins left="0.34027777777777779" right="0.15972222222222224" top="0.55972222222222223" bottom="0.69027777777777777" header="0.51181102362204722" footer="0.51181102362204722"/>
  <pageSetup paperSize="9" scale="5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 Sintético</vt:lpstr>
      <vt:lpstr>'Orçamento Sintético'!Excel_BuiltIn_Print_Titles</vt:lpstr>
      <vt:lpstr>'Orçamento Sintético'!Titulos_de_impressao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Ferreira do Nascimento</dc:creator>
  <cp:lastModifiedBy>Leticia Ferreira do Nascimento</cp:lastModifiedBy>
  <cp:lastPrinted>2025-11-27T17:13:42Z</cp:lastPrinted>
  <dcterms:created xsi:type="dcterms:W3CDTF">2025-11-27T17:11:42Z</dcterms:created>
  <dcterms:modified xsi:type="dcterms:W3CDTF">2025-11-27T17:13:48Z</dcterms:modified>
</cp:coreProperties>
</file>