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ORÇAMENTO" sheetId="1" state="hidden" r:id="rId3"/>
    <sheet name="PLANILHA  DE MEDIÇÕES" sheetId="2" state="visible" r:id="rId4"/>
    <sheet name="ADITIVO" sheetId="3" state="visible" r:id="rId5"/>
    <sheet name="Planilha1" sheetId="4" state="hidden" r:id="rId6"/>
    <sheet name="ITENS NOVOS" sheetId="5" state="hidden" r:id="rId7"/>
    <sheet name="Plan1" sheetId="6" state="hidden" r:id="rId8"/>
  </sheets>
  <definedNames>
    <definedName function="false" hidden="false" localSheetId="4" name="_xlnm.Print_Area" vbProcedure="false">'ITENS NOVOS'!$A$1:$H$19</definedName>
    <definedName function="false" hidden="false" localSheetId="0" name="_xlnm.Print_Area" vbProcedure="false">ORÇAMENTO!$A$1:$Q$200</definedName>
    <definedName function="false" hidden="true" localSheetId="0" name="_xlnm._FilterDatabase" vbProcedure="false">ORÇAMENTO!$A$6:$Q$198</definedName>
    <definedName function="false" hidden="false" localSheetId="1" name="_xlnm.Print_Area" vbProcedure="false">'PLANILHA  DE MEDIÇÕES'!$A$1:$M$292</definedName>
    <definedName function="false" hidden="true" localSheetId="1" name="_xlnm._FilterDatabase" vbProcedure="false">'PLANILHA  DE MEDIÇÕES'!$A$8:$I$292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<sst xmlns="http://schemas.openxmlformats.org/spreadsheetml/2006/main" count="2365" uniqueCount="1069">
  <si>
    <t xml:space="preserve">OBRA CIVIL PARA CONSTRUÇÃO DE NÚCLEO REGIONAL DA DEFENSORIA PÚBLICA DO ESTADO DO MARANHÃO</t>
  </si>
  <si>
    <t xml:space="preserve">CONTROLE DE MEDIÇÕES</t>
  </si>
  <si>
    <t xml:space="preserve">OBRA:</t>
  </si>
  <si>
    <t xml:space="preserve">NÚCLEO REGIONAL DE ITINGA DO MARANHÃO-MA</t>
  </si>
  <si>
    <t xml:space="preserve">CONTRATO:</t>
  </si>
  <si>
    <t xml:space="preserve">085/2023</t>
  </si>
  <si>
    <t xml:space="preserve">LOTE 04</t>
  </si>
  <si>
    <t xml:space="preserve">LOCAL:</t>
  </si>
  <si>
    <t xml:space="preserve">RUA DOS IPÊS S/N - LOTEAMENTO PARAÍSO - ITINGA DO MARANHÃO/MA - 65939000</t>
  </si>
  <si>
    <t xml:space="preserve">Bancos</t>
  </si>
  <si>
    <t xml:space="preserve">BDI</t>
  </si>
  <si>
    <t xml:space="preserve">Encargos Sociais</t>
  </si>
  <si>
    <t xml:space="preserve">EMPRESA:</t>
  </si>
  <si>
    <t xml:space="preserve">WBA ENGENHARIA E CONSTRUCOES LTDA</t>
  </si>
  <si>
    <t xml:space="preserve">SINAPI - 06/2023 - Maranhão
SBC - 07/2023 - Maranhão
ORSE - 04/2023 – Sergipe</t>
  </si>
  <si>
    <t xml:space="preserve">Não Desonerado: 
Horista: 114,08%
Mensalista: 71,35%</t>
  </si>
  <si>
    <t xml:space="preserve">Orçamento Sintético</t>
  </si>
  <si>
    <t xml:space="preserve">1ª MEDIÇÃO</t>
  </si>
  <si>
    <t xml:space="preserve">2ª MEDIÇÃO</t>
  </si>
  <si>
    <t xml:space="preserve">3ª MEDIÇÃO</t>
  </si>
  <si>
    <t xml:space="preserve">SALDO CONTRATUAL </t>
  </si>
  <si>
    <t xml:space="preserve">Item</t>
  </si>
  <si>
    <t xml:space="preserve">Código</t>
  </si>
  <si>
    <t xml:space="preserve">Banco</t>
  </si>
  <si>
    <t xml:space="preserve">Descrição</t>
  </si>
  <si>
    <t xml:space="preserve">Und</t>
  </si>
  <si>
    <t xml:space="preserve">Quant.</t>
  </si>
  <si>
    <t xml:space="preserve">Valor Unit</t>
  </si>
  <si>
    <t xml:space="preserve">Valor Unit com BDI</t>
  </si>
  <si>
    <t xml:space="preserve">Total</t>
  </si>
  <si>
    <t xml:space="preserve">Valor Total com BDI</t>
  </si>
  <si>
    <t xml:space="preserve"> 1 </t>
  </si>
  <si>
    <t xml:space="preserve">SERVIÇOS PRELIMINARES</t>
  </si>
  <si>
    <t xml:space="preserve"> 1.1 </t>
  </si>
  <si>
    <t xml:space="preserve"> 016580 </t>
  </si>
  <si>
    <t xml:space="preserve">SBC</t>
  </si>
  <si>
    <t xml:space="preserve">A R T TABELA A DO CREA ACIMA DE 15000,01 - RESPONSÁVEL TÉCNICO - CONTRATADA</t>
  </si>
  <si>
    <t xml:space="preserve">UN</t>
  </si>
  <si>
    <t xml:space="preserve"> 1.2 </t>
  </si>
  <si>
    <t xml:space="preserve"> 016511 </t>
  </si>
  <si>
    <t xml:space="preserve">R R T TABELA DO CAU - CONTRATANTE</t>
  </si>
  <si>
    <t xml:space="preserve"> 1.3 </t>
  </si>
  <si>
    <t xml:space="preserve">A R T TABELA A DO CREA ACIMA DE 15000,01 - FISCALIZAÇÃO E PROJETOS COMPLEMENTARES - CONTRATANTE</t>
  </si>
  <si>
    <t xml:space="preserve"> 1.4 </t>
  </si>
  <si>
    <t xml:space="preserve"> 11397 </t>
  </si>
  <si>
    <t xml:space="preserve">ORSE</t>
  </si>
  <si>
    <t xml:space="preserve">Placa de obra em lona com impressão digital 1,50 x 2,00m, inclusive estrutura em metalon 20 x 20cm e escoramento, instalada - Rev 02 - 09/2021</t>
  </si>
  <si>
    <t xml:space="preserve">un</t>
  </si>
  <si>
    <t xml:space="preserve"> 1.5 </t>
  </si>
  <si>
    <t xml:space="preserve"> COM-09294570 </t>
  </si>
  <si>
    <t xml:space="preserve">Próprio</t>
  </si>
  <si>
    <t xml:space="preserve">Ligação predial de água em mureta de concreto, provisória ou definitiva, com fornecimento de material, inclusive mureta e hidrômetro, Rede DN 20mm</t>
  </si>
  <si>
    <t xml:space="preserve"> 1.6 </t>
  </si>
  <si>
    <t xml:space="preserve"> 99059 </t>
  </si>
  <si>
    <t xml:space="preserve">SINAPI</t>
  </si>
  <si>
    <t xml:space="preserve">LOCACAO CONVENCIONAL DE OBRA, UTILIZANDO GABARITO DE TÁBUAS CORRIDAS PONTALETADAS A CADA 2,00M -  2 UTILIZAÇÕES. AF_10/2018</t>
  </si>
  <si>
    <t xml:space="preserve">M</t>
  </si>
  <si>
    <t xml:space="preserve"> 1.7 </t>
  </si>
  <si>
    <t xml:space="preserve"> 2497 </t>
  </si>
  <si>
    <t xml:space="preserve">Escavação manual de vala ou cava em material de 1ª categoria, profundidade até 1,50m</t>
  </si>
  <si>
    <t xml:space="preserve">m³</t>
  </si>
  <si>
    <t xml:space="preserve"> 1.8 </t>
  </si>
  <si>
    <t xml:space="preserve"> 102607 </t>
  </si>
  <si>
    <t xml:space="preserve">CAIXA D´ÁGUA EM POLIETILENO, 1000 LITROS - FORNECIMENTO E INSTALAÇÃO. AF_06/2021</t>
  </si>
  <si>
    <t xml:space="preserve"> 1.9 </t>
  </si>
  <si>
    <t xml:space="preserve"> COM-09294582 </t>
  </si>
  <si>
    <t xml:space="preserve">REGULARIZAÇÃO DE IMÓVEL E APROVAÇÃO DE PROJETO NA PREFEITURA</t>
  </si>
  <si>
    <t xml:space="preserve"> 2 </t>
  </si>
  <si>
    <t xml:space="preserve">ADMINISTRAÇÃO LOCAL</t>
  </si>
  <si>
    <t xml:space="preserve"> 2.1 </t>
  </si>
  <si>
    <t xml:space="preserve"> 4654 </t>
  </si>
  <si>
    <t xml:space="preserve">Locação de container - Almoxarifado sem banheiro - 6,00 x 2,40m - Rev 02_02/2022</t>
  </si>
  <si>
    <t xml:space="preserve">mês</t>
  </si>
  <si>
    <t xml:space="preserve"> 2.2 </t>
  </si>
  <si>
    <t xml:space="preserve"> 4656 </t>
  </si>
  <si>
    <t xml:space="preserve">Locação de container - Banheiro com chuveiros e vasos - 4,30 x 2,30m</t>
  </si>
  <si>
    <t xml:space="preserve"> 2.4 </t>
  </si>
  <si>
    <t xml:space="preserve"> 93572 </t>
  </si>
  <si>
    <t xml:space="preserve">ENCARREGADO GERAL DE OBRAS COM ENCARGOS COMPLEMENTARES</t>
  </si>
  <si>
    <t xml:space="preserve">MES</t>
  </si>
  <si>
    <t xml:space="preserve"> 13042 </t>
  </si>
  <si>
    <t xml:space="preserve">Deslocamento de Equipe Tecnica (Engenheiro/Tecnico/Auxiliar/Motorista) por veículo - Rev 01</t>
  </si>
  <si>
    <t xml:space="preserve">km</t>
  </si>
  <si>
    <t xml:space="preserve"> 2.6 </t>
  </si>
  <si>
    <t xml:space="preserve"> COM-09294388 </t>
  </si>
  <si>
    <t xml:space="preserve">VIGIA NOTURNO - 21h as 5h, 7 dias por semana (8h por dia)</t>
  </si>
  <si>
    <t xml:space="preserve">MÊS</t>
  </si>
  <si>
    <t xml:space="preserve"> 2.7 </t>
  </si>
  <si>
    <t xml:space="preserve"> 90777 </t>
  </si>
  <si>
    <t xml:space="preserve">ENGENHEIRO CIVIL DE OBRA JUNIOR COM ENCARGOS COMPLEMENTARES</t>
  </si>
  <si>
    <t xml:space="preserve">H</t>
  </si>
  <si>
    <t xml:space="preserve"> 2.8 </t>
  </si>
  <si>
    <t xml:space="preserve"> COM-09294580 </t>
  </si>
  <si>
    <t xml:space="preserve">Descarte de resíduos da construção civil em área licenciada</t>
  </si>
  <si>
    <t xml:space="preserve"> 3 </t>
  </si>
  <si>
    <t xml:space="preserve">MOVIMENTAÇÃO DE TERRA</t>
  </si>
  <si>
    <t xml:space="preserve"> 3.1 </t>
  </si>
  <si>
    <t xml:space="preserve">Limpeza manual de terreno com vegetação rasteira, incluindo roçagem e queima</t>
  </si>
  <si>
    <t xml:space="preserve">m²</t>
  </si>
  <si>
    <t xml:space="preserve"> 3.2 </t>
  </si>
  <si>
    <t xml:space="preserve"> COM-09294571 </t>
  </si>
  <si>
    <t xml:space="preserve">ATERRO, INCLUINDO CARGA E DESCARGA MECÂNICA DE SOLO</t>
  </si>
  <si>
    <t xml:space="preserve"> 3.3 </t>
  </si>
  <si>
    <t xml:space="preserve"> COM-09294421 </t>
  </si>
  <si>
    <t xml:space="preserve">Espalhamento manual de material de 1ª categoria</t>
  </si>
  <si>
    <t xml:space="preserve"> 3.4 </t>
  </si>
  <si>
    <t xml:space="preserve"> 72881 </t>
  </si>
  <si>
    <t xml:space="preserve">TRANSPORTE LOCAL COM CAMINHAO BASCULANTE 6 M3, RODOVIA PAVIMENTADA ( PARA DISTANCIAS SUPERIORES A 4 KM )</t>
  </si>
  <si>
    <t xml:space="preserve">M3XKM</t>
  </si>
  <si>
    <t xml:space="preserve"> 3.5 </t>
  </si>
  <si>
    <t xml:space="preserve"> 11447 </t>
  </si>
  <si>
    <t xml:space="preserve">Compactação manual com compactador a percussão sapinho, sem controle do grau de compactação</t>
  </si>
  <si>
    <t xml:space="preserve"> 4 </t>
  </si>
  <si>
    <t xml:space="preserve">FUNDAÇÕES</t>
  </si>
  <si>
    <t xml:space="preserve"> 4.1 </t>
  </si>
  <si>
    <t xml:space="preserve"> 96523 </t>
  </si>
  <si>
    <t xml:space="preserve">ESCAVAÇÃO MANUAL PARA BLOCO DE COROAMENTO OU SAPATA (INCLUINDO ESCAVAÇÃO PARA COLOCAÇÃO DE FÔRMAS). AF_06/2017</t>
  </si>
  <si>
    <t xml:space="preserve"> 4.2 </t>
  </si>
  <si>
    <t xml:space="preserve"> 4.3 </t>
  </si>
  <si>
    <t xml:space="preserve"> 96616 </t>
  </si>
  <si>
    <t xml:space="preserve">LASTRO DE CONCRETO MAGRO, APLICADO EM BLOCOS DE COROAMENTO OU SAPATAS. AF_08/2017 - 80x80cm</t>
  </si>
  <si>
    <t xml:space="preserve"> 4.4 </t>
  </si>
  <si>
    <t xml:space="preserve"> 96529 </t>
  </si>
  <si>
    <t xml:space="preserve">FABRICAÇÃO, MONTAGEM E DESMONTAGEM DE FÔRMA PARA SAPATA, EM MADEIRA SERRADA, E=25 MM, 1 UTILIZAÇÃO. AF_06/2017</t>
  </si>
  <si>
    <t xml:space="preserve"> 4.5 </t>
  </si>
  <si>
    <t xml:space="preserve"> COM-09294390 </t>
  </si>
  <si>
    <t xml:space="preserve">CONCRETAGEM DE SAPATAS, FCK 30 MPA, COM USO DE JERICA  LANÇAMENTO, ADENSAMENTO E ACABAMENTO. USO DE AÇO CA - 50, Ø10.0. ARMADURA COMPOSTA POR 4 VERGALHÕES, COM ESTRIBOS POSICIONADOS A CADA 20cm - INCLUSIVE CORTE, DOBRAGEM, MONTAGEM E COLOCAÇÃO DE FERRAGENS NAS FORMAS.  AF_06/2017</t>
  </si>
  <si>
    <t xml:space="preserve"> 4.6 </t>
  </si>
  <si>
    <t xml:space="preserve"> 96995 </t>
  </si>
  <si>
    <t xml:space="preserve">REATERRO MANUAL APILOADO COM SOQUETE. AF_10/2017</t>
  </si>
  <si>
    <t xml:space="preserve"> 4.7 </t>
  </si>
  <si>
    <t xml:space="preserve"> COM-09294379 </t>
  </si>
  <si>
    <t xml:space="preserve">MANTA DE NEOPRENE ORIGINAL SV7890 50mm 15x15cm</t>
  </si>
  <si>
    <t xml:space="preserve"> 4.8 </t>
  </si>
  <si>
    <t xml:space="preserve"> 89480 </t>
  </si>
  <si>
    <t xml:space="preserve">ALVENARIA DE BLOCOS DE CONCRETO ESTRUTURAL 14X19X29 CM, (ESPESSURA 14 CM) FBK = 14,0 MPA, PARA PAREDES COM ÁREA LÍQUIDA MENOR QUE 6M², SEM VÃOS, UTILIZANDO COLHER DE PEDREIRO. AF_12/2014</t>
  </si>
  <si>
    <t xml:space="preserve"> 4.9 </t>
  </si>
  <si>
    <t xml:space="preserve"> 94342 </t>
  </si>
  <si>
    <t xml:space="preserve">ATERRO MANUAL DE VALAS COM AREIA PARA ATERRO E COMPACTAÇÃO MECANIZADA. AF_05/2016 - CAMADA DE 5CM COLOCADA ABAIXO DA LONA (ENTRE BLOCOS DE FUNDAÇÃO)</t>
  </si>
  <si>
    <t xml:space="preserve"> 4.10 </t>
  </si>
  <si>
    <t xml:space="preserve"> 97084 </t>
  </si>
  <si>
    <t xml:space="preserve">COMPACTAÇÃO MECÂNICA DE SOLO PARA EXECUÇÃO DE RADIER, PISO DE CONCRETO OU LAJE SOBRE SOLO, COM COMPACTADOR DE SOLOS TIPO PLACA VIBRATÓRIA. AF_09/2021</t>
  </si>
  <si>
    <t xml:space="preserve"> 4.11 </t>
  </si>
  <si>
    <t xml:space="preserve"> 97087 </t>
  </si>
  <si>
    <t xml:space="preserve">CAMADA SEPARADORA PARA EXECUÇÃO DE RADIER, PISO DE CONCRETO OU LAJE SOBRE SOLO, EM LONA PLÁSTICA. AF_09/2021 - NO REQUADRO DENTRO DOS BLOCOS DE FUNDAÇÃO</t>
  </si>
  <si>
    <t xml:space="preserve"> 4.12 </t>
  </si>
  <si>
    <t xml:space="preserve"> 95241 </t>
  </si>
  <si>
    <t xml:space="preserve">LASTRO DE CONCRETO MAGRO, APLICADO EM PISOS, LAJES SOBRE SOLO OU RADIERS, ESPESSURA DE 5 CM. AF_07/2016 - (NO REQUADRO DENTRO DOS BLOCOS DE FUNDAÇÃO)</t>
  </si>
  <si>
    <t xml:space="preserve"> 4.13 </t>
  </si>
  <si>
    <t xml:space="preserve"> 2339 </t>
  </si>
  <si>
    <t xml:space="preserve">Aplicação de primer universal - 2 demãos - (SUPERFÍCIE SUPERIOR DOS BLOCOS DE FUNDAÇÃO)</t>
  </si>
  <si>
    <t xml:space="preserve"> 4.14 </t>
  </si>
  <si>
    <t xml:space="preserve"> COM-09294439 </t>
  </si>
  <si>
    <t xml:space="preserve">INSTALAÇÃO DE CONEXÕES PARA VENTILAÇÃO DA BASE DO MÓDULO</t>
  </si>
  <si>
    <t xml:space="preserve"> 5 </t>
  </si>
  <si>
    <t xml:space="preserve">PAINÉIS E VEDAÇÕES</t>
  </si>
  <si>
    <t xml:space="preserve"> 5.1 </t>
  </si>
  <si>
    <t xml:space="preserve"> COMP-401364 </t>
  </si>
  <si>
    <t xml:space="preserve">MURO EM ALVENARIA BLOCO CERÂMICO, E= 0,09M, C/ ALV DE PEDRA 0,35 X 0,60M, COLUNAS (9X20CM) E CINTAMENTO (9X15CM) SUPERIOR E INFERIOR CONCRETO ARMADO FCK = 15,0 MPA CADA 3,00M, COM CHAPISCO - H=2,50M  (M²)</t>
  </si>
  <si>
    <t xml:space="preserve"> 5.2 </t>
  </si>
  <si>
    <t xml:space="preserve"> 1908 </t>
  </si>
  <si>
    <t xml:space="preserve">Reboco ou emboço externo, de parede, com argamassa traço t5 - 1:2:8 (cimento / cal / areia), espessura 2,0 cm</t>
  </si>
  <si>
    <t xml:space="preserve"> 5.3 </t>
  </si>
  <si>
    <t xml:space="preserve">Aplicação de primer universal - 2 demãos - APLICADO EM CINTA INFERIOR DO MURO</t>
  </si>
  <si>
    <t xml:space="preserve"> 5.4 </t>
  </si>
  <si>
    <t xml:space="preserve"> COM-09294259 </t>
  </si>
  <si>
    <t xml:space="preserve">ADITIVO IMPERMEABILIZANTE PARA ARGAMASSA SIKA 1 APLICADO EM REBOCO INTERNO OU EXTERNO</t>
  </si>
  <si>
    <t xml:space="preserve"> 5.5 </t>
  </si>
  <si>
    <t xml:space="preserve"> 88485 </t>
  </si>
  <si>
    <t xml:space="preserve">APLICAÇÃO DE FUNDO SELADOR ACRÍLICO EM PAREDES, UMA DEMÃO. AF_06/2014 - TODO O MURO</t>
  </si>
  <si>
    <t xml:space="preserve"> 5.6 </t>
  </si>
  <si>
    <t xml:space="preserve"> 88489 </t>
  </si>
  <si>
    <t xml:space="preserve">APLICAÇÃO MANUAL DE PINTURA COM TINTA LÁTEX ACRÍLICA EM PAREDES, DUAS DEMÃOS. AF_06/2014 - TODO O MURO</t>
  </si>
  <si>
    <t xml:space="preserve"> 5.7 </t>
  </si>
  <si>
    <t xml:space="preserve"> 95305 </t>
  </si>
  <si>
    <t xml:space="preserve">TEXTURA ACRÍLICA, APLICAÇÃO MANUAL EM PAREDE, UMA DEMÃO. AF_09/2016 - MURO FRONTAL</t>
  </si>
  <si>
    <t xml:space="preserve"> 5.8 </t>
  </si>
  <si>
    <t xml:space="preserve"> 10615 </t>
  </si>
  <si>
    <t xml:space="preserve">Revestimento ceramico para parede, 33,5 x 45 cm, Eliane, linha Forma branco AC, aplicado com argamassa industrializada ac-i, rejuntado, exclusive emboço</t>
  </si>
  <si>
    <t xml:space="preserve"> 5.9 </t>
  </si>
  <si>
    <t xml:space="preserve"> 101166 </t>
  </si>
  <si>
    <t xml:space="preserve">ALVENARIA DE EMBASAMENTO COM BLOCO ESTRUTURAL DE CERÂMICA, DE 14X19X29CM E ARGAMASSA DE ASSENTAMENTO COM PREPARO EM BETONEIRA. AF_05/2020</t>
  </si>
  <si>
    <t xml:space="preserve"> 6 </t>
  </si>
  <si>
    <t xml:space="preserve">PAVIMENTAÇÃO</t>
  </si>
  <si>
    <t xml:space="preserve"> 6.1 </t>
  </si>
  <si>
    <t xml:space="preserve"> 6.2 </t>
  </si>
  <si>
    <t xml:space="preserve"> 97113 </t>
  </si>
  <si>
    <t xml:space="preserve">APLICAÇÃO DE LONA PLÁSTICA PARA EXECUÇÃO DE PAVIMENTOS DE CONCRETO. AF_04/2022 - base a ser concretada</t>
  </si>
  <si>
    <t xml:space="preserve"> 6.3 </t>
  </si>
  <si>
    <t xml:space="preserve"> COM-09294262 </t>
  </si>
  <si>
    <t xml:space="preserve">Junta de dilatação plástica para pisos, 27mm x 3mm m</t>
  </si>
  <si>
    <t xml:space="preserve"> 6.4 </t>
  </si>
  <si>
    <t xml:space="preserve"> 94994 </t>
  </si>
  <si>
    <t xml:space="preserve">EXECUÇÃO DE PASSEIO (CALÇADA) OU PISO DE CONCRETO COM CONCRETO MOLDADO IN LOCO, FEITO EM OBRA, ACABAMENTO CONVENCIONAL, ESPESSURA 8 CM, ARMADO. AF_08/2022</t>
  </si>
  <si>
    <t xml:space="preserve"> 6.5 </t>
  </si>
  <si>
    <t xml:space="preserve"> 2238 </t>
  </si>
  <si>
    <t xml:space="preserve">Pavimentação c/ brita granítica  nº1, espalhada, e = 5,0cm</t>
  </si>
  <si>
    <t xml:space="preserve"> 6.6 </t>
  </si>
  <si>
    <t xml:space="preserve"> 94273 </t>
  </si>
  <si>
    <t xml:space="preserve">ASSENTAMENTO DE GUIA (MEIO-FIO) EM TRECHO RETO, CONFECCIONADA EM CONCRETO PRÉ-FABRICADO, DIMENSÕES 100X15X13X30 CM (COMPRIMENTO X BASE INFERIOR X BASE SUPERIOR X ALTURA), PARA VIAS URBANAS (USO VIÁRIO). AF_06/2016</t>
  </si>
  <si>
    <t xml:space="preserve"> 6.7 </t>
  </si>
  <si>
    <t xml:space="preserve"> 102491 </t>
  </si>
  <si>
    <t xml:space="preserve">PINTURA DE PISO COM TINTA ACRÍLICA, APLICAÇÃO MANUAL, 2 DEMÃOS, INCLUSO FUNDO PREPARADOR. AF_05/2021</t>
  </si>
  <si>
    <t xml:space="preserve"> 6.8 </t>
  </si>
  <si>
    <t xml:space="preserve"> 94288 </t>
  </si>
  <si>
    <t xml:space="preserve">EXECUÇÃO DE SARJETA DE CONCRETO USINADO, MOLDADA  IN LOCO  EM TRECHO CURVO, 30 CM BASE X 10 CM ALTURA. AF_06/2016</t>
  </si>
  <si>
    <t xml:space="preserve"> 6.9 </t>
  </si>
  <si>
    <t xml:space="preserve"> COM-09294265 </t>
  </si>
  <si>
    <t xml:space="preserve">CHAPIM OU PINGADEIRA COM FRISO EM ARGAMASSA, ARMADA,  EM PLACAS PREMOLDADAS 23x80x5cm, ASSENTADO SOBRE MURO LINEAR COM ARGAMASSA ACIII</t>
  </si>
  <si>
    <t xml:space="preserve"> 6.10 </t>
  </si>
  <si>
    <t xml:space="preserve"> 88484 </t>
  </si>
  <si>
    <t xml:space="preserve">APLICAÇÃO DE FUNDO SELADOR ACRÍLICO EM TETO, UMA DEMÃO. AF_06/2014 (SELADOR DAS PINGADEIRAS)</t>
  </si>
  <si>
    <t xml:space="preserve"> 6.11 </t>
  </si>
  <si>
    <t xml:space="preserve"> 88488 </t>
  </si>
  <si>
    <t xml:space="preserve">APLICAÇÃO MANUAL DE PINTURA COM TINTA LÁTEX ACRÍLICA EM TETO, DUAS DEMÃOS. AF_06/2014 (PINTURA DAS PINGADEIRAS)</t>
  </si>
  <si>
    <t xml:space="preserve"> 7 </t>
  </si>
  <si>
    <t xml:space="preserve">COBERTURA</t>
  </si>
  <si>
    <t xml:space="preserve"> 7.1 </t>
  </si>
  <si>
    <t xml:space="preserve"> COM-09294251 </t>
  </si>
  <si>
    <t xml:space="preserve">TOLDO EM POLICARBONATO 6MM C/ ESTRUTURA METÁLICA EM AÇO GALVANIZADO 3/4" COM BORDAS VEDADAS - COM POLICABORNATO FUMÊ</t>
  </si>
  <si>
    <t xml:space="preserve">M²</t>
  </si>
  <si>
    <t xml:space="preserve"> 7.2 </t>
  </si>
  <si>
    <t xml:space="preserve"> 100617 </t>
  </si>
  <si>
    <t xml:space="preserve">VEDACAO DE CALHAS E RUFOS COM SILICONE, INCLUINDO PERÍMETRO DAS SUPERFÍCIES DOS PARAFUSOS DE FIXAÇÃO</t>
  </si>
  <si>
    <t xml:space="preserve"> 7.3 </t>
  </si>
  <si>
    <t xml:space="preserve"> 12842 </t>
  </si>
  <si>
    <t xml:space="preserve">Manta aluminizada 1 face para subcobertura, e = *1* mm - INSTALADA ACIMA DOS TOLDOS</t>
  </si>
  <si>
    <t xml:space="preserve"> 7.4 </t>
  </si>
  <si>
    <t xml:space="preserve"> 100742 </t>
  </si>
  <si>
    <t xml:space="preserve">PINTURA COM TINTA ALQUÍDICA DE ACABAMENTO (ESMALTE SINTÉTICO ACETINADO) APLICADA A ROLO OU PINCEL SOBRE SUPERFÍCIES METÁLICAS (EXCETO PERFIL) EXECUTADO EM OBRA (POR DEMÃO). AF_01/2020</t>
  </si>
  <si>
    <t xml:space="preserve"> 8 </t>
  </si>
  <si>
    <t xml:space="preserve">ESQUADRIAS METÁLICAS</t>
  </si>
  <si>
    <t xml:space="preserve"> 8.1 </t>
  </si>
  <si>
    <t xml:space="preserve"> 9035 </t>
  </si>
  <si>
    <t xml:space="preserve">Gradil Nylofor 3D, malha 20x5cm, Ø 5mm 250x243 cm, pintura branca, verde e preta, Belgo ou similar, inclusive postes (secção 60x40mm e h=3,20m) e acessórios</t>
  </si>
  <si>
    <t xml:space="preserve"> 8.2 </t>
  </si>
  <si>
    <t xml:space="preserve"> 10812 </t>
  </si>
  <si>
    <t xml:space="preserve">Gradil Nylofor3D, malha 20x5cm, Ø 5mm 250x203 cm, Belgo ou similar, inclusive postes (secção 60x40mm e h=2,60m) e acessórios</t>
  </si>
  <si>
    <t xml:space="preserve"> 8.3 </t>
  </si>
  <si>
    <t xml:space="preserve"> COM-09294260 </t>
  </si>
  <si>
    <t xml:space="preserve">Portão em gradil Belgo Nyloford 3D, soldado em quadro de tubo galv. 2" com cantoneira 3/4", montantes em tubo galvanizado 4", inclusive ferrolho e rodízios m2</t>
  </si>
  <si>
    <t xml:space="preserve"> 8.4 </t>
  </si>
  <si>
    <t xml:space="preserve"> 1874 </t>
  </si>
  <si>
    <t xml:space="preserve">Fornecimento de cadeado 50mm - PORTÃO FRONTAL, PORTÃO LATERAL, CASA DA BOMBA, QUADRO DE MEDIDOR DE ENERGIA</t>
  </si>
  <si>
    <t xml:space="preserve"> 9 </t>
  </si>
  <si>
    <t xml:space="preserve">INSTALAÇÕES ELÉTRICAS, LÓGICAS E SPDA</t>
  </si>
  <si>
    <t xml:space="preserve"> 9.1 </t>
  </si>
  <si>
    <t xml:space="preserve">INSTALAÇÕES ELÉTRICAS E LÓGICAS</t>
  </si>
  <si>
    <t xml:space="preserve"> 9.1.1 </t>
  </si>
  <si>
    <t xml:space="preserve"> COM-09294468 </t>
  </si>
  <si>
    <t xml:space="preserve">FORNECIMENTO E INSTALAÇÃO DE QUADRO DE MEDIÇÃO TRIFÁSICO, INCLUSO ATERRAMENTO E DISJUNTOR 63A - PADRÃO NÚCLEO BÁSICO DPE/MA</t>
  </si>
  <si>
    <t xml:space="preserve"> 9.1.2 </t>
  </si>
  <si>
    <t xml:space="preserve"> COM-09294466 </t>
  </si>
  <si>
    <t xml:space="preserve">FORNECIMENTO E INSTALAÇÃO DE PONTALETE EM ELETRODUTO RÍGIDO DE AÇO 1.1/2", INCLUSO CABEÇOTE</t>
  </si>
  <si>
    <t xml:space="preserve"> 9.1.3 </t>
  </si>
  <si>
    <t xml:space="preserve"> 83420 </t>
  </si>
  <si>
    <t xml:space="preserve">CABO DE COBRE ISOLAMENTO TERMOPLASTICO 0,6/1KV 10MM2 ANTI-CHAMA - FORNECIMENTO E INSTALACAO (3 FASES E 1 NEUTRO)</t>
  </si>
  <si>
    <t xml:space="preserve"> 9.1.4 </t>
  </si>
  <si>
    <t xml:space="preserve"> 354 </t>
  </si>
  <si>
    <t xml:space="preserve">Eletroduto de pvc rígido roscável, diâm = 32mm (1") - LÓGICA</t>
  </si>
  <si>
    <t xml:space="preserve">m</t>
  </si>
  <si>
    <t xml:space="preserve"> 9.1.5 </t>
  </si>
  <si>
    <t xml:space="preserve"> 355 </t>
  </si>
  <si>
    <t xml:space="preserve">Eletroduto de pvc rígido roscável, diâm = 40mm (1 1/4") - ENERGIA</t>
  </si>
  <si>
    <t xml:space="preserve"> 9.1.6 </t>
  </si>
  <si>
    <t xml:space="preserve"> 91173 </t>
  </si>
  <si>
    <t xml:space="preserve">FIXAÇÃO DE TUBOS VERTICAIS DE PPR DIÂMETROS MENORES OU IGUAIS A 40 MM COM ABRAÇADEIRA METÁLICA RÍGIDA TIPO D 1/2", FIXADA EM PERFILADO EM ALVENARIA. AF_05/2015</t>
  </si>
  <si>
    <t xml:space="preserve"> 9.1.7 </t>
  </si>
  <si>
    <t xml:space="preserve"> 363 </t>
  </si>
  <si>
    <t xml:space="preserve">Curva para eletroduto de pvc rígido roscável, diâm = 32mm (1") - LÓGICA</t>
  </si>
  <si>
    <t xml:space="preserve"> 9.1.8 </t>
  </si>
  <si>
    <t xml:space="preserve"> 364 </t>
  </si>
  <si>
    <t xml:space="preserve">Curva para eletroduto de pvc rígido roscável, diâm = 40mm (1 1/4") - ENERGIA</t>
  </si>
  <si>
    <t xml:space="preserve"> 9.1.9 </t>
  </si>
  <si>
    <t xml:space="preserve"> 10572 </t>
  </si>
  <si>
    <t xml:space="preserve">Guia para cabos em arame galvanizado nº16 - LÓGICA</t>
  </si>
  <si>
    <t xml:space="preserve"> 9.1.10 </t>
  </si>
  <si>
    <t xml:space="preserve"> COM-09294503 </t>
  </si>
  <si>
    <t xml:space="preserve">Caixa de passagem em alvenaria cerâmica, chapiscada e rebocada, dim. int. = 0.40 x 0.40 x 0.6m, inclusive tampa e aplicação de impermabilizante</t>
  </si>
  <si>
    <t xml:space="preserve"> 9.1.11 </t>
  </si>
  <si>
    <t xml:space="preserve"> 93358 </t>
  </si>
  <si>
    <t xml:space="preserve">ESCAVAÇÃO MANUAL DE VALA COM PROFUNDIDADE MENOR OU IGUAL A 1,30 M. AF_02/2021</t>
  </si>
  <si>
    <t xml:space="preserve"> 9.1.12 </t>
  </si>
  <si>
    <t xml:space="preserve"> 9.1.13 </t>
  </si>
  <si>
    <t xml:space="preserve"> COMP-460477 </t>
  </si>
  <si>
    <t xml:space="preserve">ILUMINAÇÃO EXTERNA COM A INSTALAÇÃO DE ARANDELAS LED 18W COM RELÉ FOTOELÉTRICO, INCLUSO RASGO E CHUMBAMENTO DE PAREDE, PASSAGEM DE ELETRODUTO E CABO FLEX, INSTALAÇÃO DE CAIXAS DE PASSAGEM. - PADRÃO NÚCLEO BÁSICO DPE/MA</t>
  </si>
  <si>
    <t xml:space="preserve">und</t>
  </si>
  <si>
    <t xml:space="preserve"> 9.2 </t>
  </si>
  <si>
    <t xml:space="preserve">INSTALAÇÕES DE SPDA E ATERRAMENTO DO QUADRO DE DISTRIBUIÇÃO</t>
  </si>
  <si>
    <t xml:space="preserve"> 9.2.1 </t>
  </si>
  <si>
    <t xml:space="preserve"> 9.2.2 </t>
  </si>
  <si>
    <t xml:space="preserve"> COM-09294380 </t>
  </si>
  <si>
    <t xml:space="preserve">CAIXA DE INSPEÇÃO PARA ATERRAMENTO, CIRCULAR, EM POLIETILENO, DIÂMETRO INTERNO = 0,3 M. AF_12/2020, INCLUSIVE TAMPA DE FERRO FUNDIDO</t>
  </si>
  <si>
    <t xml:space="preserve"> 9.2.3 </t>
  </si>
  <si>
    <t xml:space="preserve"> 9379 </t>
  </si>
  <si>
    <t xml:space="preserve">Haste cobreada copperweld p/aterramento d=  5/8" x 2,40m</t>
  </si>
  <si>
    <t xml:space="preserve"> 9.2.4 </t>
  </si>
  <si>
    <t xml:space="preserve"> 8082 </t>
  </si>
  <si>
    <t xml:space="preserve">Cabo de cobre nú 50 mm2 - fornecimento e assentamento (2,27m/kg)</t>
  </si>
  <si>
    <t xml:space="preserve">kg</t>
  </si>
  <si>
    <t xml:space="preserve"> 9.2.5 </t>
  </si>
  <si>
    <t xml:space="preserve"> 9392 </t>
  </si>
  <si>
    <t xml:space="preserve">Cabo de cobre nú 35 mm2 - fornecimento e assentamento (3,16m/kg)</t>
  </si>
  <si>
    <t xml:space="preserve"> 9.2.6 </t>
  </si>
  <si>
    <t xml:space="preserve"> 7928 </t>
  </si>
  <si>
    <t xml:space="preserve">Terminal de compressão para cabo de  35 mm2 - fornecimento e instalação</t>
  </si>
  <si>
    <t xml:space="preserve"> 9.2.7 </t>
  </si>
  <si>
    <t xml:space="preserve"> 11132 </t>
  </si>
  <si>
    <t xml:space="preserve">Presilha de latão, L=20mm, para fixação de cabos de cobre, furo d=5mm, para cabos 35mm² a 50mm², ref:TEL-744 ou similar (SPDA)</t>
  </si>
  <si>
    <t xml:space="preserve"> 9.2.8 </t>
  </si>
  <si>
    <t xml:space="preserve"> 10907 </t>
  </si>
  <si>
    <t xml:space="preserve">Conector cabo-haste em bronze natural para 2 cabos cobre de 16mm² a 70mm² com grampo "U" e porcas de aço galv.Ref:TEL-583 ou similar - fornecimento e instalação</t>
  </si>
  <si>
    <t xml:space="preserve"> 9.2.9 </t>
  </si>
  <si>
    <t xml:space="preserve"> 9.2.10 </t>
  </si>
  <si>
    <t xml:space="preserve"> COM-09294467 </t>
  </si>
  <si>
    <t xml:space="preserve">ATERRAMENTO DE QUADRO DE DISTRIBUIÇÃO GERAL COM 03 HASTES DE COBRE, H=2,40M, INTERLIGADO COM CABO DE COBRE TIPO CORDOALHA, INCLUSO CAP PVC 100MM PARA PROTEÇÃO</t>
  </si>
  <si>
    <t xml:space="preserve"> 10 </t>
  </si>
  <si>
    <t xml:space="preserve">INSTALAÇÕES HIDROSSANITÁRIAS</t>
  </si>
  <si>
    <t xml:space="preserve"> 10.1 </t>
  </si>
  <si>
    <t xml:space="preserve">CASA DA BOMBA</t>
  </si>
  <si>
    <t xml:space="preserve"> 10.1.1 </t>
  </si>
  <si>
    <t xml:space="preserve"> COM-09294247 </t>
  </si>
  <si>
    <t xml:space="preserve">Abrigo em Alvenaria (0,50 x 0,60 m, h= 0,80 m) para conjunto de moto-bomba, incluindo chapisco, reboco, esquadria de ferro com zarcão e pintada, cobertura e base em concreto armado</t>
  </si>
  <si>
    <t xml:space="preserve"> 10.1.2 </t>
  </si>
  <si>
    <t xml:space="preserve"> 102111 </t>
  </si>
  <si>
    <t xml:space="preserve">BOMBA CENTRÍFUGA, MONOFÁSICA, 0,5 CV OU 0,49 HP, HM 6 A 20 M, Q 1,2 A 8,3 M3/H - FORNECIMENTO E INSTALAÇÃO. AF_12/2020</t>
  </si>
  <si>
    <t xml:space="preserve"> 10.1.3 </t>
  </si>
  <si>
    <t xml:space="preserve"> 91853 </t>
  </si>
  <si>
    <t xml:space="preserve">ELETRODUTO FLEXÍVEL CORRUGADO REFORÇADO, PVC, DN 20 MM (1/2"), PARA CIRCUITOS TERMINAIS, INSTALADO EM PAREDE - FORNECIMENTO E INSTALAÇÃO. AF_03/2023</t>
  </si>
  <si>
    <t xml:space="preserve"> 10.1.4 </t>
  </si>
  <si>
    <t xml:space="preserve"> 3798 </t>
  </si>
  <si>
    <t xml:space="preserve">Cabo de cobre flexível isolado, seção  4mm², 450/ 750v / 70°c</t>
  </si>
  <si>
    <t xml:space="preserve"> 10.1.5 </t>
  </si>
  <si>
    <t xml:space="preserve"> 817 </t>
  </si>
  <si>
    <t xml:space="preserve">Bóia elétrica para reservatório inferior, marca aquamatic ou similar, capacidade 30 a - fornecimento e instalação</t>
  </si>
  <si>
    <t xml:space="preserve"> 10.1.6 </t>
  </si>
  <si>
    <t xml:space="preserve"> 93654 </t>
  </si>
  <si>
    <t xml:space="preserve">DISJUNTOR MONOPOLAR TIPO DIN, CORRENTE NOMINAL DE 16A - FORNECIMENTO E INSTALAÇÃO. AF_10/2020</t>
  </si>
  <si>
    <t xml:space="preserve"> 10.1.7 </t>
  </si>
  <si>
    <t xml:space="preserve"> 12597 </t>
  </si>
  <si>
    <t xml:space="preserve">Caixa de sobrepor para 01 disjuntor bipolar ou 02 disjuntores monopolar, Fame ou similar</t>
  </si>
  <si>
    <t xml:space="preserve"> 10.1.8 </t>
  </si>
  <si>
    <t xml:space="preserve"> 3766 </t>
  </si>
  <si>
    <t xml:space="preserve">Fornecimento e instalação de haste de aterramento 5/8"x3,00m com conector</t>
  </si>
  <si>
    <t xml:space="preserve"> 10.1.9 </t>
  </si>
  <si>
    <t xml:space="preserve"> 91931 </t>
  </si>
  <si>
    <t xml:space="preserve">CABO DE COBRE FLEXÍVEL ISOLADO, 6 MM², ANTI-CHAMA 0,6/1,0 KV, PARA CIRCUITOS TERMINAIS - FORNECIMENTO E INSTALAÇÃO. AF_03/2023</t>
  </si>
  <si>
    <t xml:space="preserve"> 10.1.10 </t>
  </si>
  <si>
    <t xml:space="preserve"> 10.2 </t>
  </si>
  <si>
    <t xml:space="preserve">RESERVATÓRIO INFERIOR</t>
  </si>
  <si>
    <t xml:space="preserve"> 10.2.1 </t>
  </si>
  <si>
    <t xml:space="preserve"> 102609 </t>
  </si>
  <si>
    <t xml:space="preserve">CAIXA D´ÁGUA EM POLIETILENO, 2000 LITROS - FORNECIMENTO E INSTALAÇÃO. AF_06/2021</t>
  </si>
  <si>
    <t xml:space="preserve"> 10.2.2 </t>
  </si>
  <si>
    <t xml:space="preserve"> 10.2.3 </t>
  </si>
  <si>
    <t xml:space="preserve"> 94783 </t>
  </si>
  <si>
    <t xml:space="preserve">ADAPTADOR COM FLANGE E ANEL DE VEDAÇÃO, PVC, SOLDÁVEL, DN  20 MM X 1/2 , INSTALADO EM RESERVAÇÃO DE ÁGUA DE EDIFICAÇÃO QUE POSSUA RESERVATÓRIO DE FIBRA/FIBROCIMENTO   FORNECIMENTO E INSTALAÇÃO. AF_06/2016</t>
  </si>
  <si>
    <t xml:space="preserve"> 10.2.4 </t>
  </si>
  <si>
    <t xml:space="preserve"> 94704 </t>
  </si>
  <si>
    <t xml:space="preserve">ADAPTADOR COM FLANGE E ANEL DE VEDAÇÃO, PVC, SOLDÁVEL, DN 32 MM X 1 , INSTALADO EM RESERVAÇÃO DE ÁGUA DE EDIFICAÇÃO QUE POSSUA RESERVATÓRIO DE FIBRA/FIBROCIMENTO   FORNECIMENTO E INSTALAÇÃO. AF_06/2016</t>
  </si>
  <si>
    <t xml:space="preserve"> 10.2.5 </t>
  </si>
  <si>
    <t xml:space="preserve"> 89401 </t>
  </si>
  <si>
    <t xml:space="preserve">TUBO, PVC, SOLDÁVEL, DN 20MM, INSTALADO EM RAMAL DE DISTRIBUIÇÃO DE ÁGUA - FORNECIMENTO E INSTALAÇÃO. AF_06/2022</t>
  </si>
  <si>
    <t xml:space="preserve"> 10.2.6 </t>
  </si>
  <si>
    <t xml:space="preserve"> 89357 </t>
  </si>
  <si>
    <t xml:space="preserve">TUBO, PVC, SOLDÁVEL, DN 32MM, INSTALADO EM RAMAL OU SUB-RAMAL DE ÁGUA - FORNECIMENTO E INSTALAÇÃO. AF_06/2022</t>
  </si>
  <si>
    <t xml:space="preserve"> 10.2.7 </t>
  </si>
  <si>
    <t xml:space="preserve"> 89417 </t>
  </si>
  <si>
    <t xml:space="preserve">LUVA, PVC, SOLDÁVEL, DN 20MM, INSTALADO EM RAMAL DE DISTRIBUIÇÃO DE ÁGUA - FORNECIMENTO E INSTALAÇÃO. AF_06/2022</t>
  </si>
  <si>
    <t xml:space="preserve"> 10.2.8 </t>
  </si>
  <si>
    <t xml:space="preserve"> 89404 </t>
  </si>
  <si>
    <t xml:space="preserve">JOELHO 90 GRAUS, PVC, SOLDÁVEL, DN 20MM, INSTALADO EM RAMAL DE DISTRIBUIÇÃO DE ÁGUA - FORNECIMENTO E INSTALAÇÃO. AF_06/2022</t>
  </si>
  <si>
    <t xml:space="preserve"> 10.2.9 </t>
  </si>
  <si>
    <t xml:space="preserve"> 89406 </t>
  </si>
  <si>
    <t xml:space="preserve">CURVA 90 GRAUS, PVC, SOLDÁVEL, DN 20MM, INSTALADO EM RAMAL DE DISTRIBUIÇÃO DE ÁGUA - FORNECIMENTO E INSTALAÇÃO. AF_06/2022</t>
  </si>
  <si>
    <t xml:space="preserve"> 10.2.10 </t>
  </si>
  <si>
    <t xml:space="preserve"> 103047 </t>
  </si>
  <si>
    <t xml:space="preserve">REGISTRO DE ESFERA, PVC, SOLDÁVEL, COM VOLANTE, DN  20 MM - FORNECIMENTO E INSTALAÇÃO. AF_08/2021</t>
  </si>
  <si>
    <t xml:space="preserve"> 10.2.11 </t>
  </si>
  <si>
    <t xml:space="preserve"> 94490 </t>
  </si>
  <si>
    <t xml:space="preserve">REGISTRO DE ESFERA, PVC, SOLDÁVEL, COM VOLANTE, DN  32 MM - FORNECIMENTO E INSTALAÇÃO. AF_08/2021</t>
  </si>
  <si>
    <t xml:space="preserve"> 10.2.12 </t>
  </si>
  <si>
    <t xml:space="preserve"> 10.2.13 </t>
  </si>
  <si>
    <t xml:space="preserve"> 10.2.14 </t>
  </si>
  <si>
    <t xml:space="preserve"> 91855 </t>
  </si>
  <si>
    <t xml:space="preserve">ELETRODUTO FLEXÍVEL CORRUGADO REFORÇADO, PVC, DN 25 MM (3/4"), PARA CIRCUITOS TERMINAIS, INSTALADO EM PAREDE - FORNECIMENTO E INSTALAÇÃO. AF_03/2023</t>
  </si>
  <si>
    <t xml:space="preserve"> 10.2.15 </t>
  </si>
  <si>
    <t xml:space="preserve"> 10.3 </t>
  </si>
  <si>
    <t xml:space="preserve">RESERVATÓRIO SUPERIOR</t>
  </si>
  <si>
    <t xml:space="preserve"> 10.3.1 </t>
  </si>
  <si>
    <t xml:space="preserve"> 89402 </t>
  </si>
  <si>
    <t xml:space="preserve">TUBO, PVC, SOLDÁVEL, DN 25MM, INSTALADO EM RAMAL DE DISTRIBUIÇÃO DE ÁGUA - FORNECIMENTO E INSTALAÇÃO. AF_06/2022</t>
  </si>
  <si>
    <t xml:space="preserve"> 10.3.2 </t>
  </si>
  <si>
    <t xml:space="preserve"> 89425 </t>
  </si>
  <si>
    <t xml:space="preserve">LUVA DE CORRER, PVC, SOLDÁVEL, DN 25MM, INSTALADO EM RAMAL DE DISTRIBUIÇÃO DE ÁGUA - FORNECIMENTO E INSTALAÇÃO. AF_06/2022</t>
  </si>
  <si>
    <t xml:space="preserve"> 10.3.3 </t>
  </si>
  <si>
    <t xml:space="preserve"> 89408 </t>
  </si>
  <si>
    <t xml:space="preserve">JOELHO 90 GRAUS, PVC, SOLDÁVEL, DN 25MM, INSTALADO EM RAMAL DE DISTRIBUIÇÃO DE ÁGUA - FORNECIMENTO E INSTALAÇÃO. AF_06/2022</t>
  </si>
  <si>
    <t xml:space="preserve"> 10.3.4 </t>
  </si>
  <si>
    <t xml:space="preserve"> 94489 </t>
  </si>
  <si>
    <t xml:space="preserve">REGISTRO DE ESFERA, PVC, SOLDÁVEL, COM VOLANTE, DN  25 MM - FORNECIMENTO E INSTALAÇÃO. AF_08/2021 - LIMPEZA</t>
  </si>
  <si>
    <t xml:space="preserve"> 10.3.5 </t>
  </si>
  <si>
    <t xml:space="preserve"> 818 </t>
  </si>
  <si>
    <t xml:space="preserve">Bóia elétrica para reservatório superior, marca aquamatic ou similar, capacidade 30 a - fornecimento e instalação</t>
  </si>
  <si>
    <t xml:space="preserve"> 10.3.6 </t>
  </si>
  <si>
    <t xml:space="preserve"> 10.3.7 </t>
  </si>
  <si>
    <t xml:space="preserve"> 93382 </t>
  </si>
  <si>
    <t xml:space="preserve">REATERRO MANUAL DE VALAS COM COMPACTAÇÃO MECANIZADA. AF_04/2016</t>
  </si>
  <si>
    <t xml:space="preserve"> 10.4 </t>
  </si>
  <si>
    <t xml:space="preserve">SANITÁRIO</t>
  </si>
  <si>
    <t xml:space="preserve"> 10.4.1 </t>
  </si>
  <si>
    <t xml:space="preserve"> COM-09294392 </t>
  </si>
  <si>
    <t xml:space="preserve">Fossa séptica pré-moldada com 4 anéis de 1,5x0,5m, capacidade 50 pessoas (v=3.532 litros), incluso tampa e fundo</t>
  </si>
  <si>
    <t xml:space="preserve"> 10.4.2 </t>
  </si>
  <si>
    <t xml:space="preserve"> COM-09294577 </t>
  </si>
  <si>
    <t xml:space="preserve">FILTRO PRÉ-MOLDADO, 04 ANÉIS DE CONCRETO ARMADO, D.int.=1,50 X 0,5m, INCLUSO TAMPA E FUNDO DE CONCRETO ARMADO D=1,60x0,08m E TAMPA FURADA D=1,60x0,08M</t>
  </si>
  <si>
    <t xml:space="preserve"> 10.4.3 </t>
  </si>
  <si>
    <t xml:space="preserve"> COM-09294382 </t>
  </si>
  <si>
    <t xml:space="preserve">SUMIDOURO PARA FOSSA SÉPTICA COM 6 ANEIS D=1,50X0,5m DE CONCRETO PRE-MOLDADO (V=5.298L)</t>
  </si>
  <si>
    <t xml:space="preserve"> 10.4.4 </t>
  </si>
  <si>
    <t xml:space="preserve"> COM-09294510 </t>
  </si>
  <si>
    <t xml:space="preserve">CAIXA DE PASSAGEM 80x85x60cm com divisória de bloco de concreto estrutural, inclusive rebocada com aplicação de impermeabilizante primer  .</t>
  </si>
  <si>
    <t xml:space="preserve"> 10.4.5 </t>
  </si>
  <si>
    <t xml:space="preserve"> COM-09294504 </t>
  </si>
  <si>
    <t xml:space="preserve">Caixa de passagem em alvenaria cerâmica, chapiscada e rebocada. dim. int. = 0.60 x 0.60 x 0.60m, inclusive tampa</t>
  </si>
  <si>
    <t xml:space="preserve"> 10.4.6 </t>
  </si>
  <si>
    <t xml:space="preserve"> 98110 </t>
  </si>
  <si>
    <t xml:space="preserve">CAIXA DE GORDURA PEQUENA (CAPACIDADE: 19 L), CIRCULAR, EM PVC, DIÂMETRO INTERNO= 0,3 M. AF_12/2020</t>
  </si>
  <si>
    <t xml:space="preserve"> 10.4.7 </t>
  </si>
  <si>
    <t xml:space="preserve"> 10.4.8 </t>
  </si>
  <si>
    <t xml:space="preserve"> 89798 </t>
  </si>
  <si>
    <t xml:space="preserve">TUBO PVC, SERIE NORMAL, ESGOTO PREDIAL, DN 50 MM, FORNECIDO E INSTALADO EM PRUMADA DE ESGOTO SANITÁRIO OU VENTILAÇÃO. AF_08/2022</t>
  </si>
  <si>
    <t xml:space="preserve"> 10.4.9 </t>
  </si>
  <si>
    <t xml:space="preserve"> 89800 </t>
  </si>
  <si>
    <t xml:space="preserve">TUBO PVC, SERIE NORMAL, ESGOTO PREDIAL, DN 100 MM, FORNECIDO E INSTALADO EM PRUMADA DE ESGOTO SANITÁRIO OU VENTILAÇÃO. AF_08/2022</t>
  </si>
  <si>
    <t xml:space="preserve"> 10.4.10 </t>
  </si>
  <si>
    <t xml:space="preserve"> 89731 </t>
  </si>
  <si>
    <t xml:space="preserve">JOELHO 90 GRAUS, PVC, SERIE NORMAL, ESGOTO PREDIAL, DN 50 MM, JUNTA ELÁSTICA, FORNECIDO E INSTALADO EM RAMAL DE DESCARGA OU RAMAL DE ESGOTO SANITÁRIO. AF_08/2022</t>
  </si>
  <si>
    <t xml:space="preserve"> 10.4.11 </t>
  </si>
  <si>
    <t xml:space="preserve"> 89802 </t>
  </si>
  <si>
    <t xml:space="preserve">JOELHO 45 GRAUS, PVC, SERIE NORMAL, ESGOTO PREDIAL, DN 50 MM, JUNTA ELÁSTICA, FORNECIDO E INSTALADO EM PRUMADA DE ESGOTO SANITÁRIO OU VENTILAÇÃO. AF_08/2022</t>
  </si>
  <si>
    <t xml:space="preserve"> 10.4.12 </t>
  </si>
  <si>
    <t xml:space="preserve"> 89810 </t>
  </si>
  <si>
    <t xml:space="preserve">JOELHO 45 GRAUS, PVC, SERIE NORMAL, ESGOTO PREDIAL, DN 100 MM, JUNTA ELÁSTICA, FORNECIDO E INSTALADO EM PRUMADA DE ESGOTO SANITÁRIO OU VENTILAÇÃO. AF_08/2022</t>
  </si>
  <si>
    <t xml:space="preserve"> 10.4.13 </t>
  </si>
  <si>
    <t xml:space="preserve"> COM-09294463 </t>
  </si>
  <si>
    <t xml:space="preserve">ADITIVO IMPERMEABILIZANTE PARA ARGAMASSA SIKA 1 APLICADO EM REVESTIMENTO IMPERMEÁVEL DE CAIXAS DÁGUA, ALICERCES E PAREDES EM CONTATO COM O SOLO- (FILTRO E CAIXAS DE PASSAGEM)</t>
  </si>
  <si>
    <t xml:space="preserve"> 10.4.14 </t>
  </si>
  <si>
    <t xml:space="preserve"> 053048 </t>
  </si>
  <si>
    <t xml:space="preserve">CAP PVC ESGOTO 100mm</t>
  </si>
  <si>
    <t xml:space="preserve"> 10.4.15 </t>
  </si>
  <si>
    <t xml:space="preserve"> 104353 </t>
  </si>
  <si>
    <t xml:space="preserve">JUNÇÃO DE REDUÇÃO INVERTIDA, PVC, SÉRIE NORMAL, ESGOTO PREDIAL, DN 100 X 50 MM, JUNTA ELÁSTICA, FORNECIDO E INSTALADO EM PRUMADA DE ESGOTO SANITÁRIO OU VENTILAÇÃO. AF_08/2022</t>
  </si>
  <si>
    <t xml:space="preserve"> 10.4.16 </t>
  </si>
  <si>
    <t xml:space="preserve"> 10.5 </t>
  </si>
  <si>
    <t xml:space="preserve">VENTILAÇÃO</t>
  </si>
  <si>
    <t xml:space="preserve"> 10.5.1 </t>
  </si>
  <si>
    <t xml:space="preserve"> 10.5.2 </t>
  </si>
  <si>
    <t xml:space="preserve"> 89803 </t>
  </si>
  <si>
    <t xml:space="preserve">CURVA CURTA 90 GRAUS, PVC, SERIE NORMAL, ESGOTO PREDIAL, DN 50 MM, JUNTA ELÁSTICA, FORNECIDO E INSTALADO EM PRUMADA DE ESGOTO SANITÁRIO OU VENTILAÇÃO. AF_08/2022</t>
  </si>
  <si>
    <t xml:space="preserve"> 10.5.3 </t>
  </si>
  <si>
    <t xml:space="preserve"> 89827 </t>
  </si>
  <si>
    <t xml:space="preserve">JUNÇÃO SIMPLES, PVC, SERIE NORMAL, ESGOTO PREDIAL, DN 50 X 50 MM, JUNTA ELÁSTICA, FORNECIDO E INSTALADO EM PRUMADA DE ESGOTO SANITÁRIO OU VENTILAÇÃO. AF_08/2022</t>
  </si>
  <si>
    <t xml:space="preserve"> 10.5.4 </t>
  </si>
  <si>
    <t xml:space="preserve"> 103985 </t>
  </si>
  <si>
    <t xml:space="preserve">JOELHO 45 GRAUS, PVC, SOLDÁVEL, DN 50MM, INSTALADO EM RAMAL DE DISTRIBUIÇÃO DE ÁGUA - FORNECIMENTO E INSTALAÇÃO. AF_06/2022</t>
  </si>
  <si>
    <t xml:space="preserve"> 10.5.5 </t>
  </si>
  <si>
    <t xml:space="preserve"> 10.5.6 </t>
  </si>
  <si>
    <t xml:space="preserve"> 104348 </t>
  </si>
  <si>
    <t xml:space="preserve">TERMINAL DE VENTILAÇÃO, PVC, SÉRIE NORMAL, ESGOTO PREDIAL, DN 50 MM, JUNTA SOLDÁVEL, FORNECIDO E INSTALADO EM PRUMADA DE ESGOTO SANITÁRIO OU VENTILAÇÃO. AF_08/2022</t>
  </si>
  <si>
    <t xml:space="preserve"> 11 </t>
  </si>
  <si>
    <t xml:space="preserve">DRENAGEM</t>
  </si>
  <si>
    <t xml:space="preserve"> 11.1 </t>
  </si>
  <si>
    <t xml:space="preserve">DRENAGEM DE ÁREAS PERMEÁVEIS</t>
  </si>
  <si>
    <t xml:space="preserve"> 11.1.1 </t>
  </si>
  <si>
    <t xml:space="preserve"> 102690 </t>
  </si>
  <si>
    <t xml:space="preserve">DRENO ESPINHA DE PEIXE, COM TUBO DE PEAD CORRUGADO PERFURADO, DN 100 MM, ENCHIMENTO COM BRITA, ENVOLVIDO COM MANTA GEOTÊXTIL, INCLUSIVE CONEXÕES. AF_07/2021</t>
  </si>
  <si>
    <t xml:space="preserve"> 11.1.2 </t>
  </si>
  <si>
    <t xml:space="preserve"> 11.1.3 </t>
  </si>
  <si>
    <t xml:space="preserve"> 102991 </t>
  </si>
  <si>
    <t xml:space="preserve">CANALETA MEIA CANA PRÉ-MOLDADA DE CONCRETO (D = 40 CM) - FORNECIMENTO E INSTALAÇÃO. AF_08/2021</t>
  </si>
  <si>
    <t xml:space="preserve"> 11.2 </t>
  </si>
  <si>
    <t xml:space="preserve">DRENAGEM DE ÁREAS IMPERMEÁVEIS</t>
  </si>
  <si>
    <t xml:space="preserve"> 11.2.1 </t>
  </si>
  <si>
    <t xml:space="preserve"> COM-09294367 </t>
  </si>
  <si>
    <t xml:space="preserve">SARJETA PARA DRENAGEM COM GRELHA DE FERRO FUNDIDO 1,5 X 0,15M, INCLUSO APLICAÇÃO DE ZARCÃO E PINTURA - EM CORREDOR LATERAL PARA CAPTAR AR CONDICIONADO (LADO ESQUERDO)</t>
  </si>
  <si>
    <t xml:space="preserve"> 11.2.2 </t>
  </si>
  <si>
    <t xml:space="preserve"> 89512 </t>
  </si>
  <si>
    <t xml:space="preserve">TUBO PVC, SÉRIE R, ÁGUA PLUVIAL, DN 100 MM, FORNECIDO E INSTALADO EM RAMAL DE ENCAMINHAMENTO. AF_06/2022 - LIGAÇÃO DA SARJETA À PONTO DE DESPEJO DE ÁGUA</t>
  </si>
  <si>
    <t xml:space="preserve"> 11.2.3 </t>
  </si>
  <si>
    <t xml:space="preserve"> 89711 </t>
  </si>
  <si>
    <t xml:space="preserve">TUBO PVC, SERIE NORMAL, ESGOTO PREDIAL, DN 40 MM, FORNECIDO E INSTALADO EM RAMAL DE DESCARGA OU RAMAL DE ESGOTO SANITÁRIO. AF_08/2022</t>
  </si>
  <si>
    <t xml:space="preserve"> 11.2.4 </t>
  </si>
  <si>
    <t xml:space="preserve"> 89495 </t>
  </si>
  <si>
    <t xml:space="preserve">RALO SIFONADO, PVC, DN 100 X 40 MM, JUNTA SOLDÁVEL, FORNECIDO E INSTALADO EM RAMAIS DE ENCAMINHAMENTO DE ÁGUA PLUVIAL. AF_06/2022 - INSTALADO NO CONTRAPISO DO MÓDULO</t>
  </si>
  <si>
    <t xml:space="preserve"> 11.3 </t>
  </si>
  <si>
    <t xml:space="preserve">DRENAGEM DE AR CONDICIONADO</t>
  </si>
  <si>
    <t xml:space="preserve"> 11.3.1 </t>
  </si>
  <si>
    <t xml:space="preserve"> COM-09294461 </t>
  </si>
  <si>
    <t xml:space="preserve">CAIXA DE PASSAGEM DE CONCRETO PREMOLDADO CIRCULAR COM TAMPA 40CM - AR CONDICIONADOS E JARDIM (LADO DIREITO)</t>
  </si>
  <si>
    <t xml:space="preserve"> 11.3.2 </t>
  </si>
  <si>
    <t xml:space="preserve"> 89865 </t>
  </si>
  <si>
    <t xml:space="preserve">TUBO, PVC, SOLDÁVEL, DN 25MM, INSTALADO EM DRENO DE AR-CONDICIONADO - FORNECIMENTO E INSTALAÇÃO. AF_08/2022 - DESPEJO EM CAIXA DE PASSAGEM</t>
  </si>
  <si>
    <t xml:space="preserve"> 11.3.3 </t>
  </si>
  <si>
    <t xml:space="preserve"> 89866 </t>
  </si>
  <si>
    <t xml:space="preserve">JOELHO 90 GRAUS, PVC, SOLDÁVEL, DN 25MM, INSTALADO EM DRENO DE AR-CONDICIONADO - FORNECIMENTO E INSTALAÇÃO. AF_08/2022</t>
  </si>
  <si>
    <t xml:space="preserve"> 11.3.4 </t>
  </si>
  <si>
    <t xml:space="preserve"> 11975 </t>
  </si>
  <si>
    <t xml:space="preserve">Abraçadeira de alumínio 1 " 25mm (DAISA BC-100) ou similar - Drenos de ar condicionado</t>
  </si>
  <si>
    <t xml:space="preserve"> 11.3.5 </t>
  </si>
  <si>
    <t xml:space="preserve"> 12 </t>
  </si>
  <si>
    <t xml:space="preserve">ESTACIONAMENTO</t>
  </si>
  <si>
    <t xml:space="preserve"> 12.1 </t>
  </si>
  <si>
    <t xml:space="preserve"> 92404 </t>
  </si>
  <si>
    <t xml:space="preserve">EXECUÇÃO DE PAVIMENTO EM PISO INTERTRAVADO, COM BLOCO 16 FACES DE 22 X 11 CM, ESPESSURA 8 CM. AF_10/2022</t>
  </si>
  <si>
    <t xml:space="preserve"> 12.2 </t>
  </si>
  <si>
    <t xml:space="preserve"> 102500 </t>
  </si>
  <si>
    <t xml:space="preserve">PINTURA DE DEMARCAÇÃO DE VAGA COM TINTA ACRÍLICA, E = 10 CM, APLICAÇÃO MANUAL. AF_05/2021</t>
  </si>
  <si>
    <t xml:space="preserve"> 12.3 </t>
  </si>
  <si>
    <t xml:space="preserve"> 102513 </t>
  </si>
  <si>
    <t xml:space="preserve">PINTURA DE SÍMBOLOS E TEXTOS COM TINTA ACRÍLICA, DEMARCAÇÃO COM FITA ADESIVA E APLICAÇÃO COM ROLO. AF_05/2021</t>
  </si>
  <si>
    <t xml:space="preserve"> 13 </t>
  </si>
  <si>
    <t xml:space="preserve">ACESSIBILIDADE</t>
  </si>
  <si>
    <t xml:space="preserve"> 13.1 </t>
  </si>
  <si>
    <t xml:space="preserve"> 171854 </t>
  </si>
  <si>
    <t xml:space="preserve">PISO TATIL OU ALERTA DIRECIONAL EM BORRACHA COR 25x25cm</t>
  </si>
  <si>
    <t xml:space="preserve"> 13.2 </t>
  </si>
  <si>
    <t xml:space="preserve"> 7324 </t>
  </si>
  <si>
    <t xml:space="preserve">Piso tátil direcional e/ou alerta, de concreto, colorido, p/deficientes visuais, dimensões 25x25cm, aplicado com argamassa industrializada ac-ii, rejuntado, exclusive regularização de base</t>
  </si>
  <si>
    <t xml:space="preserve"> 13.3 </t>
  </si>
  <si>
    <t xml:space="preserve"> 102494 </t>
  </si>
  <si>
    <t xml:space="preserve">PINTURA DE PISO COM TINTA EPÓXI, APLICAÇÃO MANUAL, 2 DEMÃOS, INCLUSO PRIMER EPÓXI. AF_05/2021 - PISOS TÁTEIS</t>
  </si>
  <si>
    <t xml:space="preserve"> 14 </t>
  </si>
  <si>
    <t xml:space="preserve">PAISAGISMO E JARDINAGEM</t>
  </si>
  <si>
    <t xml:space="preserve"> 14.1 </t>
  </si>
  <si>
    <t xml:space="preserve"> COMP-258446 </t>
  </si>
  <si>
    <t xml:space="preserve">MURETA EM ALVENARIA COM TIJOLO MACIÇO, H=0,40M - INCLUSIVE FUNDAÇÃO - CANTEIRO (M²)</t>
  </si>
  <si>
    <t xml:space="preserve"> 14.2 </t>
  </si>
  <si>
    <t xml:space="preserve"> COM-09294391 </t>
  </si>
  <si>
    <t xml:space="preserve">PAISAGISMO COM UTILIZAÇÃO DE MUDAS DE MOREIA, PODOCARPO, PATA DE ELEFANTE, TERRA PRETA, INCLUSO ADUBO ORGÂNICO E MINERAL, INCLUSO 45 SACOS DE 15KG DE SEIXO ROLADO BRANCO nº 02</t>
  </si>
  <si>
    <t xml:space="preserve"> 14.3 </t>
  </si>
  <si>
    <t xml:space="preserve"> 10234 </t>
  </si>
  <si>
    <t xml:space="preserve">Grama esmeralda em placas, fornecimento e plantio</t>
  </si>
  <si>
    <t xml:space="preserve"> 14.4 </t>
  </si>
  <si>
    <t xml:space="preserve"> 2082 </t>
  </si>
  <si>
    <t xml:space="preserve">Torneira cromada para jardim, DECA 1153C39, 1/2" ou similar</t>
  </si>
  <si>
    <t xml:space="preserve"> 14.5 </t>
  </si>
  <si>
    <t xml:space="preserve"> COM-09294368 </t>
  </si>
  <si>
    <t xml:space="preserve">Mangueira trançada para jardim, ø = 3/4" m - 15m</t>
  </si>
  <si>
    <t xml:space="preserve"> 15 </t>
  </si>
  <si>
    <t xml:space="preserve">LIMPEZA DE OBRA</t>
  </si>
  <si>
    <t xml:space="preserve"> 15.1 </t>
  </si>
  <si>
    <t xml:space="preserve"> COM-09294506 </t>
  </si>
  <si>
    <t xml:space="preserve">LIMPEZA FINAL DE OBRAS</t>
  </si>
  <si>
    <t xml:space="preserve"> 15.2 </t>
  </si>
  <si>
    <t xml:space="preserve"> 26 </t>
  </si>
  <si>
    <t xml:space="preserve">Coleta e carga manuais de entulho</t>
  </si>
  <si>
    <t xml:space="preserve">Total Geral C/BDI</t>
  </si>
  <si>
    <t xml:space="preserve">TOTAL 1A MED</t>
  </si>
  <si>
    <t xml:space="preserve">TOTAL 2A MED</t>
  </si>
  <si>
    <t xml:space="preserve">TOTAL SALDO</t>
  </si>
  <si>
    <t xml:space="preserve">_______________________________________________________________
WBA CONSULTORIA E EMPREENDIMENTOS LTDA 
WERNECK FERREIRA WOLTER 
Sócio-Administrador
CREA: 1121878121
CPF: 623.149.982-00</t>
  </si>
  <si>
    <t xml:space="preserve">Obra/Objeto</t>
  </si>
  <si>
    <t xml:space="preserve">B.D.I.</t>
  </si>
  <si>
    <t xml:space="preserve">Desconto</t>
  </si>
  <si>
    <t xml:space="preserve">Medições</t>
  </si>
  <si>
    <t xml:space="preserve">Contratação de empresa especializada em construção civil, para executar os serviços de engenharia, com fornecimento de mão de obra e materiais, nos ambientes externos do Núcleo de Atendimento da Defensoria Pública do Maranhão (DPE/MA), no município de Araioses/MA.: Planilha de medição.</t>
  </si>
  <si>
    <t xml:space="preserve">SINAPI - 05/2024 - Maranhão
SBC - 06/2024 - Maranhão
ORSE - 04/2024 - Sergipe
</t>
  </si>
  <si>
    <t xml:space="preserve">Não Desonerado: 
Horista: 104,06%
Mensalista: 62,99%</t>
  </si>
  <si>
    <t xml:space="preserve">PERIODO:  
07/10/2024 A 07/11/2024</t>
  </si>
  <si>
    <t xml:space="preserve">PERIODO:  
08/11/2024 A 09/12/2024</t>
  </si>
  <si>
    <t xml:space="preserve">EXECUTADO</t>
  </si>
  <si>
    <t xml:space="preserve">TOTAL</t>
  </si>
  <si>
    <t xml:space="preserve">A R T TABELA B OBRA OU SERVICO DE ROTINA 6.000,01 ATE 7.500</t>
  </si>
  <si>
    <t xml:space="preserve">R R T TABELA DO CAU</t>
  </si>
  <si>
    <t xml:space="preserve"> DPEMA-0001 </t>
  </si>
  <si>
    <t xml:space="preserve">TAXAS E EMOLUMENTOS MUNICIPAIS DE OBRA (ALVARÁS, LICENÇAS, HABITE-SE, ETC)</t>
  </si>
  <si>
    <t xml:space="preserve"> DPEMA-0002 </t>
  </si>
  <si>
    <t xml:space="preserve">LIGAÇÃO PREDIAL DE ÁGUA, PROVISÓRIA E DEFINITIVA, EM PISO, COM FORNECIMENTO DE MATERIAL, INCLUSIVE HIDRÔMETRO.</t>
  </si>
  <si>
    <t xml:space="preserve">LOCAÇÃO CONVENCIONAL DE OBRA, UTILIZANDO GABARITO DE TÁBUAS CORRIDAS PONTALETADAS A CADA 2,00M -  2 UTILIZAÇÕES. AF_03/2024</t>
  </si>
  <si>
    <t xml:space="preserve">Placa de obra em lona com impressão digital 1,50 x 2,00m, inclusive estruturaem metalon 20 x 20cm e escoramento, instalada - Rev 02 - 09/2021</t>
  </si>
  <si>
    <t xml:space="preserve"> DPEMA-0003 </t>
  </si>
  <si>
    <t xml:space="preserve">DESLOCAMENTO DE EQUIPE (ENGENHEIRO, TÉCNICO E/OU ENCARREGADO), A PARTIR DO PÓLO EM SÃO LUÍS - MA</t>
  </si>
  <si>
    <t xml:space="preserve">Km</t>
  </si>
  <si>
    <t xml:space="preserve"> 2.5 </t>
  </si>
  <si>
    <t xml:space="preserve"> 100319 </t>
  </si>
  <si>
    <t xml:space="preserve">ENGENHEIRO CIVIL JUNIOR COM ENCARGOS COMPLEMENTARES</t>
  </si>
  <si>
    <t xml:space="preserve"> DPEMA-0047 </t>
  </si>
  <si>
    <t xml:space="preserve">VIGIA NOTURNO COM ENCARGOS COMPLEMENTARES, HORA EFETIVAMENTE TRABALHADA 17H ÀS 24H</t>
  </si>
  <si>
    <t xml:space="preserve"> DPEMA-0050 </t>
  </si>
  <si>
    <t xml:space="preserve">VIGIA NOTURNO COM ENCARGOS COMPLEMENTARES, HORA EFETIVAMENTE TRABALHADA 24H ÀS 7H</t>
  </si>
  <si>
    <t xml:space="preserve"> 2.9 </t>
  </si>
  <si>
    <t xml:space="preserve"> DPEMA-0005 </t>
  </si>
  <si>
    <t xml:space="preserve">PLOTAGEM EM FORMATO A2, PAPEL SUFITE, PRETO E BRANCO</t>
  </si>
  <si>
    <t xml:space="preserve"> 2.10 </t>
  </si>
  <si>
    <t xml:space="preserve"> DPEMA-0004 </t>
  </si>
  <si>
    <t xml:space="preserve">PLOTAGEM EM FORMATO A3, PAPEL SUFITE, PRETO E BRANCO</t>
  </si>
  <si>
    <t xml:space="preserve"> 2.11 </t>
  </si>
  <si>
    <t xml:space="preserve"> DPEMA-0006 </t>
  </si>
  <si>
    <t xml:space="preserve">PLOTAGEM EM FORMATO A1, PAPEL SUFITE, PRETO E BRANCO</t>
  </si>
  <si>
    <t xml:space="preserve"> 2.12 </t>
  </si>
  <si>
    <t xml:space="preserve"> 100289 </t>
  </si>
  <si>
    <t xml:space="preserve">VIGIA DIURNO COM ENCARGOS COMPLEMENTARES</t>
  </si>
  <si>
    <t xml:space="preserve">MOVIMENTO DE TERRAS PARA NIVELAMENTO, REGULARIZAÇÃO E COMPACTAÇÃO DO TERRENO</t>
  </si>
  <si>
    <t xml:space="preserve"> 79473 </t>
  </si>
  <si>
    <t xml:space="preserve">CORTE E ATERRO COMPENSADO</t>
  </si>
  <si>
    <t xml:space="preserve"> 100976 </t>
  </si>
  <si>
    <t xml:space="preserve">CARGA, MANOBRA E DESCARGA DE SOLOS E MATERIAIS GRANULARES EM CAMINHÃO BASCULANTE 18 M³ - CARGA COM PÁ CARREGADEIRA (CAÇAMBA DE 1,7 A 2,8 M³ / 128 HP) E DESCARGA LIVRE (UNIDADE: M3). AF_07/2020</t>
  </si>
  <si>
    <t xml:space="preserve"> 93595 </t>
  </si>
  <si>
    <t xml:space="preserve">TRANSPORTE COM CAMINHÃO BASCULANTE DE 10 M³, EM VIA URBANA EM REVESTIMENTO PRIMÁRIO (UNIDADE: TXKM). AF_07/2020</t>
  </si>
  <si>
    <t xml:space="preserve">TXKM</t>
  </si>
  <si>
    <t xml:space="preserve">BLOCOS DE CONCRETO</t>
  </si>
  <si>
    <t xml:space="preserve"> 4.1.1 </t>
  </si>
  <si>
    <t xml:space="preserve">ESCAVAÇÃO MANUAL PARA BLOCO DE COROAMENTO OU SAPATA (INCLUINDO ESCAVAÇÃO PARA COLOCAÇÃO DE FÔRMAS). AF_01/2024</t>
  </si>
  <si>
    <t xml:space="preserve"> 4.1.2 </t>
  </si>
  <si>
    <t xml:space="preserve"> 4.1.3 </t>
  </si>
  <si>
    <t xml:space="preserve"> 2169 </t>
  </si>
  <si>
    <t xml:space="preserve">Lastro de concreto simples regularizado, fck=13,5 mpa,lançado e adensado</t>
  </si>
  <si>
    <t xml:space="preserve"> 4.1.4 </t>
  </si>
  <si>
    <t xml:space="preserve"> 96532 </t>
  </si>
  <si>
    <t xml:space="preserve">FABRICAÇÃO, MONTAGEM E DESMONTAGEM DE FÔRMA PARA SAPATA, EM MADEIRA SERRADA, E=25 MM, 2 UTILIZAÇÕES. AF_01/2024</t>
  </si>
  <si>
    <t xml:space="preserve"> 4.1.5 </t>
  </si>
  <si>
    <t xml:space="preserve"> 96556 </t>
  </si>
  <si>
    <t xml:space="preserve">CONCRETAGEM DE SAPATA, FCK 30 MPA, COM USO DE JERICA - LANÇAMENTO, ADENSAMENTO E ACABAMENTO. AF_01/2024</t>
  </si>
  <si>
    <t xml:space="preserve"> 4.1.6 </t>
  </si>
  <si>
    <t xml:space="preserve">4.2</t>
  </si>
  <si>
    <t xml:space="preserve">ALVENARIA DE EMBASSAMENTO</t>
  </si>
  <si>
    <t xml:space="preserve"> 4.2.1 </t>
  </si>
  <si>
    <t xml:space="preserve"> 4.2.2 </t>
  </si>
  <si>
    <t xml:space="preserve"> 4.2.3 </t>
  </si>
  <si>
    <t xml:space="preserve"> 4.2.4 </t>
  </si>
  <si>
    <t xml:space="preserve"> 87509 </t>
  </si>
  <si>
    <t xml:space="preserve">ALVENARIA DE VEDAÇÃO DE BLOCOS CERÂMICOS FURADOS NA HORIZONTAL DE 14X9X19CM (ESPESSURA 14CM, BLOCO DEITADO) DE PAREDES COM ÁREA LÍQUIDA MAIOR OU IGUAL A 6M² SEM VÃOS E ARGAMASSA DE ASSENTAMENTO COM PREPARO EM BETONEIRA. AF_06/2014</t>
  </si>
  <si>
    <t xml:space="preserve"> 4.2.5 </t>
  </si>
  <si>
    <t xml:space="preserve"> 87905 </t>
  </si>
  <si>
    <t xml:space="preserve">CHAPISCO APLICADO EM ALVENARIA (COM PRESENÇA DE VÃOS) E ESTRUTURAS DE CONCRETO DE FACHADA, COM COLHER DE PEDREIRO.  ARGAMASSA TRAÇO 1:3 COM PREPARO EM BETONEIRA 400L. AF_10/2022</t>
  </si>
  <si>
    <t xml:space="preserve"> 4.2.6 </t>
  </si>
  <si>
    <t xml:space="preserve"> 13026 </t>
  </si>
  <si>
    <t xml:space="preserve">Reboco ou emboço externo, de parede, com argamassa traço t5 - 1:5 (cimento / areia) com Rebotec, espessura 2,0 cm</t>
  </si>
  <si>
    <t xml:space="preserve"> 4.2.7 </t>
  </si>
  <si>
    <t xml:space="preserve">ATERRO MANUAL DE VALAS COM AREIA PARA ATERRO. AF_08/2023</t>
  </si>
  <si>
    <t xml:space="preserve"> 4.2.8 </t>
  </si>
  <si>
    <t xml:space="preserve"> 4.2.9 </t>
  </si>
  <si>
    <t xml:space="preserve">APLICAÇÃO DE LONA PLÁSTICA PARA EXECUÇÃO DE PAVIMENTOS DE CONCRETO. AF_04/2022</t>
  </si>
  <si>
    <t xml:space="preserve"> 4.2.10 </t>
  </si>
  <si>
    <t xml:space="preserve"> 94990 </t>
  </si>
  <si>
    <t xml:space="preserve">EXECUÇÃO DE PASSEIO (CALÇADA) OU PISO DE CONCRETO COM CONCRETO MOLDADO IN LOCO, FEITO EM OBRA, ACABAMENTO CONVENCIONAL, NÃO ARMADO. AF_08/2022</t>
  </si>
  <si>
    <t xml:space="preserve">MURO DIVISÓRIO</t>
  </si>
  <si>
    <t xml:space="preserve">5.1</t>
  </si>
  <si>
    <t xml:space="preserve">INFRAESTRUTURAS</t>
  </si>
  <si>
    <t xml:space="preserve"> 5.1.1 </t>
  </si>
  <si>
    <t xml:space="preserve"> 96527 </t>
  </si>
  <si>
    <t xml:space="preserve">ESCAVAÇÃO MANUAL PARA VIGA BALDRAME OU SAPATA CORRIDA (INCLUINDO ESCAVAÇÃO PARA COLOCAÇÃO DE FÔRMAS). AF_01/2024</t>
  </si>
  <si>
    <t xml:space="preserve"> 5.1.2 </t>
  </si>
  <si>
    <t xml:space="preserve"> DPEMA-0008 </t>
  </si>
  <si>
    <t xml:space="preserve">ESTACA BROCA DE CONCRETO, DIÂMETRO DE 20CM, COM ARMADURA DE ARRANQUE, ESCAVAÇÃO MANUAL COM TRADO, INCLUSO CARGA MANUAL</t>
  </si>
  <si>
    <t xml:space="preserve"> 5.1.3 </t>
  </si>
  <si>
    <t xml:space="preserve"> 5.1.4 </t>
  </si>
  <si>
    <t xml:space="preserve"> 5.1.5 </t>
  </si>
  <si>
    <t xml:space="preserve"> 96542 </t>
  </si>
  <si>
    <t xml:space="preserve">FABRICAÇÃO, MONTAGEM E DESMONTAGEM DE FÔRMA PARA VIGA BALDRAME, EM CHAPA DE MADEIRA COMPENSADA RESINADA, E=17 MM, 4 UTILIZAÇÕES. AF_01/2024</t>
  </si>
  <si>
    <t xml:space="preserve"> 5.1.6 </t>
  </si>
  <si>
    <t xml:space="preserve"> 5.1.7 </t>
  </si>
  <si>
    <t xml:space="preserve"> 104916 </t>
  </si>
  <si>
    <t xml:space="preserve">ARMAÇÃO DE SAPATA ISOLADA, VIGA BALDRAME E SAPATA CORRIDA UTILIZANDO AÇO CA-60 DE 5 MM - MONTAGEM. AF_01/2024</t>
  </si>
  <si>
    <t xml:space="preserve">KG</t>
  </si>
  <si>
    <t xml:space="preserve"> 5.1.8 </t>
  </si>
  <si>
    <t xml:space="preserve"> 104918 </t>
  </si>
  <si>
    <t xml:space="preserve">ARMAÇÃO DE SAPATA ISOLADA, VIGA BALDRAME E SAPATA CORRIDA UTILIZANDO AÇO CA-50 DE 8 MM - MONTAGEM. AF_01/2024</t>
  </si>
  <si>
    <t xml:space="preserve"> 5.1.9 </t>
  </si>
  <si>
    <t xml:space="preserve"> 9399 </t>
  </si>
  <si>
    <t xml:space="preserve">Concreto simples fabricado na obra, fck=25 mpa, lançado e adensado</t>
  </si>
  <si>
    <t xml:space="preserve"> 5.1.10 </t>
  </si>
  <si>
    <t xml:space="preserve">Aplicação de primer universal - 2 demãos</t>
  </si>
  <si>
    <t xml:space="preserve"> 5.1.11 </t>
  </si>
  <si>
    <t xml:space="preserve">SUPERESTRUTURAS</t>
  </si>
  <si>
    <t xml:space="preserve"> 5.2.1 </t>
  </si>
  <si>
    <t xml:space="preserve"> 103332 </t>
  </si>
  <si>
    <t xml:space="preserve">ALVENARIA DE VEDAÇÃO DE BLOCOS CERÂMICOS FURADOS NA HORIZONTAL DE 9X14X19 CM (ESPESSURA 9 CM) E ARGAMASSA DE ASSENTAMENTO COM PREPARO EM BETONEIRA. AF_12/2021</t>
  </si>
  <si>
    <t xml:space="preserve"> 5.2.2 </t>
  </si>
  <si>
    <t xml:space="preserve"> 92419 </t>
  </si>
  <si>
    <t xml:space="preserve">MONTAGEM E DESMONTAGEM DE FÔRMA DE PILARES RETANGULARES E ESTRUTURAS SIMILARES, PÉ-DIREITO SIMPLES, EM CHAPA DE MADEIRA COMPENSADA RESINADA, 4 UTILIZAÇÕES. AF_09/2020</t>
  </si>
  <si>
    <t xml:space="preserve"> 5.2.3 </t>
  </si>
  <si>
    <t xml:space="preserve"> 92759 </t>
  </si>
  <si>
    <t xml:space="preserve">ARMAÇÃO DE PILAR OU VIGA DE ESTRUTURA CONVENCIONAL DE CONCRETO ARMADO UTILIZANDO AÇO CA-60 DE 5,0 MM - MONTAGEM. AF_06/2022</t>
  </si>
  <si>
    <t xml:space="preserve"> 5.2.4 </t>
  </si>
  <si>
    <t xml:space="preserve"> 92761 </t>
  </si>
  <si>
    <t xml:space="preserve">ARMAÇÃO DE PILAR OU VIGA DE ESTRUTURA CONVENCIONAL DE CONCRETO ARMADO UTILIZANDO AÇO CA-50 DE 8,0 MM - MONTAGEM. AF_06/2022</t>
  </si>
  <si>
    <t xml:space="preserve"> 5.2.6 </t>
  </si>
  <si>
    <t xml:space="preserve"> DPEMA-0007 </t>
  </si>
  <si>
    <t xml:space="preserve">FABRICAÇÃO, MONTAGEM E DESMONTAGEM DE FÔRMA PARA VIGA, EM CHAPA DE MADEIRA COMPENSADA RESINADA, E=17 MM, 4 UTILIZAÇÕES</t>
  </si>
  <si>
    <t xml:space="preserve"> 5.2.7 </t>
  </si>
  <si>
    <t xml:space="preserve"> 5.2.8 </t>
  </si>
  <si>
    <t xml:space="preserve"> 5.2.9 </t>
  </si>
  <si>
    <t xml:space="preserve"> DPEMA-0010 </t>
  </si>
  <si>
    <t xml:space="preserve">CHAPIM SOBRE MUROS LINEARES, EM CONCRETO PRÉ-MOLDADO, L= 23CM, ASSENTADO COM ARGAMASSA 1:4</t>
  </si>
  <si>
    <t xml:space="preserve"> 5.2.10 </t>
  </si>
  <si>
    <t xml:space="preserve"> 2454 </t>
  </si>
  <si>
    <t xml:space="preserve">Andaime tubular metálico simples - peça x dia</t>
  </si>
  <si>
    <t xml:space="preserve">PxD</t>
  </si>
  <si>
    <t xml:space="preserve"> 5.2.11 </t>
  </si>
  <si>
    <t xml:space="preserve"> 12674 </t>
  </si>
  <si>
    <t xml:space="preserve">Montagem e desmontagem de peças metálicas de escoramento e/ou andaimes</t>
  </si>
  <si>
    <t xml:space="preserve">MURETA EM ALVENARIA , H=0,40M – FRONTAL - (M²)</t>
  </si>
  <si>
    <t xml:space="preserve"> 5.3.1 </t>
  </si>
  <si>
    <t xml:space="preserve"> 5.3.2 </t>
  </si>
  <si>
    <t xml:space="preserve"> 101173 </t>
  </si>
  <si>
    <t xml:space="preserve">ESTACA BROCA DE CONCRETO, DIÂMETRO DE 20CM, ESCAVAÇÃO MANUAL COM TRADO CONCHA, COM ARMADURA DE ARRANQUE. AF_05/2020</t>
  </si>
  <si>
    <t xml:space="preserve"> 5.3.3 </t>
  </si>
  <si>
    <t xml:space="preserve"> 5.3.4 </t>
  </si>
  <si>
    <t xml:space="preserve"> 5.3.5 </t>
  </si>
  <si>
    <t xml:space="preserve"> 103334 </t>
  </si>
  <si>
    <t xml:space="preserve">ALVENARIA DE VEDAÇÃO DE BLOCOS CERÂMICOS FURADOS NA HORIZONTAL DE 14X9X19 CM (ESPESSURA 14 CM, BLOCO DEITADO) E ARGAMASSA DE ASSENTAMENTO COM PREPARO EM BETONEIRA. AF_12/2021</t>
  </si>
  <si>
    <t xml:space="preserve"> 5.3.6 </t>
  </si>
  <si>
    <t xml:space="preserve"> 5.3.7 </t>
  </si>
  <si>
    <t xml:space="preserve"> 5.3.8 </t>
  </si>
  <si>
    <t xml:space="preserve"> 5.3.9 </t>
  </si>
  <si>
    <t xml:space="preserve"> 5.3.10 </t>
  </si>
  <si>
    <t xml:space="preserve"> 5.3.11 </t>
  </si>
  <si>
    <t xml:space="preserve"> 5.3.12 </t>
  </si>
  <si>
    <t xml:space="preserve"> 5.3.13 </t>
  </si>
  <si>
    <t xml:space="preserve"> 5.3.14 </t>
  </si>
  <si>
    <t xml:space="preserve">PISO</t>
  </si>
  <si>
    <t xml:space="preserve">MEIO-FIO E SARJETA</t>
  </si>
  <si>
    <t xml:space="preserve"> 6.1.1 </t>
  </si>
  <si>
    <t xml:space="preserve"> 6.1.2 </t>
  </si>
  <si>
    <t xml:space="preserve"> 6.1.3 </t>
  </si>
  <si>
    <t xml:space="preserve">ASSENTAMENTO DE GUIA (MEIO-FIO) EM TRECHO RETO, CONFECCIONADA EM CONCRETO PRÉ-FABRICADO, DIMENSÕES 100X15X13X30 CM (COMPRIMENTO X BASE INFERIOR X BASE SUPERIOR X ALTURA). AF_01/2024</t>
  </si>
  <si>
    <t xml:space="preserve"> 6.1.4 </t>
  </si>
  <si>
    <t xml:space="preserve">EXECUÇÃO DE SARJETA DE CONCRETO USINADO, MOLDADA  IN LOCO  EM TRECHO CURVO, 30 CM BASE X 10 CM ALTURA. AF_01/2024</t>
  </si>
  <si>
    <t xml:space="preserve">CALÇADA</t>
  </si>
  <si>
    <t xml:space="preserve"> 6.2.1 </t>
  </si>
  <si>
    <t xml:space="preserve"> 6.2.2 </t>
  </si>
  <si>
    <t xml:space="preserve"> 6.2.3 </t>
  </si>
  <si>
    <t xml:space="preserve"> DPEMA-0009 </t>
  </si>
  <si>
    <t xml:space="preserve">JUNTA DE DILATAÇÃO PLÁSTICA PARA PISOS DE CONCRETO, 27MM X 3MM, ASSENTADA COM ARGAMASSA, TRAÇO 1:3, PREPARO MECANICO EM BETONEIRA</t>
  </si>
  <si>
    <t xml:space="preserve"> 6.2.4 </t>
  </si>
  <si>
    <t xml:space="preserve"> 11475 </t>
  </si>
  <si>
    <t xml:space="preserve">Espaçador de aço, tipo caranguejo, em aço CA - 50 Ø 6,3mm, para Telas Soldadas</t>
  </si>
  <si>
    <t xml:space="preserve"> 6.2.5 </t>
  </si>
  <si>
    <t xml:space="preserve"> 6.2.6 </t>
  </si>
  <si>
    <t xml:space="preserve"> DPEMA-0039 </t>
  </si>
  <si>
    <t xml:space="preserve">LIMITADOR DE VAGAS - BATE RODAS EM CONCRETO 17CM X 50CM X 10CM</t>
  </si>
  <si>
    <t xml:space="preserve"> 6.3.1 </t>
  </si>
  <si>
    <t xml:space="preserve"> 6.3.2 </t>
  </si>
  <si>
    <t xml:space="preserve"> 6.3.3 </t>
  </si>
  <si>
    <t xml:space="preserve"> 74064/001 </t>
  </si>
  <si>
    <t xml:space="preserve">FUNDO ANTICORROSIVO A BASE DE OXIDO DE FERRO (ZARCAO), DUAS DEMAOS</t>
  </si>
  <si>
    <t xml:space="preserve"> DPEMA-0044 </t>
  </si>
  <si>
    <t xml:space="preserve">TOLDO EM POLICARBONATO 6MM A 8MMM C/ ESTRUTURA METÁLICA EM AÇO GALVANIZADO ¾" - INCLUSO PROTEÇÃO ANTICORROSIVA E PINTURA ESMALTE SINTÉTICO</t>
  </si>
  <si>
    <t xml:space="preserve"> 7.5 </t>
  </si>
  <si>
    <t xml:space="preserve">VEDACAO DE CALHAS E RUFOS COM SILICONE</t>
  </si>
  <si>
    <t xml:space="preserve"> 7.6 </t>
  </si>
  <si>
    <t xml:space="preserve">Manta aluminizada 1 face para subcobertura, e = *1* mm</t>
  </si>
  <si>
    <t xml:space="preserve">Gradil Nylofor3D, malha 20x5cm, Ø 5mm 250x203 cm, Belgo ou similar, inclusivepostes (secção 60x40mm e h=2,60m) e acessórios</t>
  </si>
  <si>
    <t xml:space="preserve">Fornecimento de cadeado 50mm</t>
  </si>
  <si>
    <t xml:space="preserve"> 8.5 </t>
  </si>
  <si>
    <t xml:space="preserve"> DPEMA-0045 </t>
  </si>
  <si>
    <t xml:space="preserve">PORTÃO (2,5X1M) COM GRADIL NYLOFOR EM QUADRO DE POSTE NYLOFOR 60X40MM, BRANCO, APARAFUSADO COM KIT FIXADOR POLIAMIDA. ESTRUTURA FIXADA COM 3 PEÇAS DE GONZO 3/4" GALVANIZADO COM ABA ALONGADA. INCLUSIVE FERROLHO. FORNECIMENTO E INSTALAÇÃO.</t>
  </si>
  <si>
    <t xml:space="preserve">PADRÃO DE ENTRADA, ALIMENTAÇÃO, INFRA, ELÉTRICA E LÓGICA</t>
  </si>
  <si>
    <t xml:space="preserve"> DPEMA-0011 </t>
  </si>
  <si>
    <t xml:space="preserve">PADRÃO DE ENTRADA DE ENERGIA TRIFÁSICO, INSTALADO EM MURO, COM FORNECIMENTO E INSTALAÇÃO DE QUADRO DE MEDIÇÃO TRIFÁSICO, INCLUSO ATERRAMENTO, DISJUNTOR 63A E PONTALETE EM AÇO GALVANIZADO, 2" COM OLHAL- PADRÃO NÚCLEO BÁSICO DPE/MA</t>
  </si>
  <si>
    <t xml:space="preserve"> 83421 </t>
  </si>
  <si>
    <t xml:space="preserve">CABO DE COBRE ISOLAMENTO TERMOPLASTICO 0,6/1KV 16MM2 ANTI-CHAMA - FORNECIMENTO E INSTALACAO</t>
  </si>
  <si>
    <t xml:space="preserve"> 83422 </t>
  </si>
  <si>
    <t xml:space="preserve">CABO DE COBRE ISOLAMENTO TERMOPLASTICO 0,6/1KV 25MM2 ANTI-CHAMA - FORNECIMENTO E INSTALACAO</t>
  </si>
  <si>
    <t xml:space="preserve"> 5023 </t>
  </si>
  <si>
    <t xml:space="preserve">Cabo de cobre PP Cordplast 2 x 2,5 mm2, 450/750v - fornecimento</t>
  </si>
  <si>
    <t xml:space="preserve">Eletroduto de pvc rígido roscável, diâm = 32mm (1")</t>
  </si>
  <si>
    <t xml:space="preserve"> 362 </t>
  </si>
  <si>
    <t xml:space="preserve">Curva para eletroduto de pvc rígido roscável, diâm = 25mm (3/4")</t>
  </si>
  <si>
    <t xml:space="preserve">Guia para cabos em arame galvanizado nº16</t>
  </si>
  <si>
    <t xml:space="preserve"> DPEMA-0012 </t>
  </si>
  <si>
    <t xml:space="preserve">CAIXA ENTERRADA ELÉTRICA RETANGULAR, EM ALVENARIA COM TIJOLOS CERÂMICOS, FUNDO COM BRITA, DIMENSÕES INTERNAS: 0,30X0,30X0,50 M, COM CHAPISCO E REBOCO, E=2CM, COM ADITIVO IMPERMEABILIZANTE -  INCLUSIVE TAMPA EM CONCRETO ARMADO.</t>
  </si>
  <si>
    <t xml:space="preserve">ABRIGO DE QUADRO GERAL</t>
  </si>
  <si>
    <t xml:space="preserve"> DPEMA-0013 </t>
  </si>
  <si>
    <t xml:space="preserve">ABRIGO EM ALVENARIA (1,05M X 0,45M, H=2,50M) PARA CONJUNTO DE QUADRO DE DISTRIBUIÇÃO, SOBRE BASE DE CONCRETO ARMADO (1,20M X 0,75M), INCLUINDO CHAPISCO E REBOCO, COM PORTA EM ALUMÍNIO (0,80M X 2,10M)</t>
  </si>
  <si>
    <t xml:space="preserve"> DPEMA-0014 </t>
  </si>
  <si>
    <t xml:space="preserve">QUADRO DE DISTRIBUICAO PARA 16 DISJUNTORES COM BARRAMENTO, DPS CLASSE II E DIJUNTORES TRIPOLARES -  PADRÃO NÚCLEO BÁSICO DPE/MA</t>
  </si>
  <si>
    <t xml:space="preserve"> 91854 </t>
  </si>
  <si>
    <t xml:space="preserve">ELETRODUTO FLEXÍVEL CORRUGADO, PVC, DN 25 MM (3/4"), PARA CIRCUITOS TERMINAIS, INSTALADO EM PAREDE - FORNECIMENTO E INSTALAÇÃO. AF_03/2023</t>
  </si>
  <si>
    <t xml:space="preserve"> 9.3 </t>
  </si>
  <si>
    <t xml:space="preserve">SISTEMA DE PROTEÇÃO CONTRA DESCARGAS ATMOSFÉRICAS (SPDA)</t>
  </si>
  <si>
    <t xml:space="preserve"> 9.3.1 </t>
  </si>
  <si>
    <t xml:space="preserve"> 9.3.2 </t>
  </si>
  <si>
    <t xml:space="preserve"> 9.3.3 </t>
  </si>
  <si>
    <t xml:space="preserve"> 98111 </t>
  </si>
  <si>
    <t xml:space="preserve">CAIXA DE INSPEÇÃO PARA ATERRAMENTO, CIRCULAR, EM POLIETILENO, DIÂMETRO INTERNO = 0,3 M. AF_12/2020</t>
  </si>
  <si>
    <t xml:space="preserve"> 9.3.4 </t>
  </si>
  <si>
    <t xml:space="preserve"> 9.3.5 </t>
  </si>
  <si>
    <t xml:space="preserve"> 9.3.6 </t>
  </si>
  <si>
    <t xml:space="preserve"> 9.3.7 </t>
  </si>
  <si>
    <t xml:space="preserve"> 7923 </t>
  </si>
  <si>
    <t xml:space="preserve">Terminal de compressão para cabo de  50 mm2 - fornecimento e instalação</t>
  </si>
  <si>
    <t xml:space="preserve"> 9.3.8 </t>
  </si>
  <si>
    <t xml:space="preserve"> 9051 </t>
  </si>
  <si>
    <t xml:space="preserve">Caixa de equalização p/aterramento 20x20x10cm de sobrepor p/11 terminais de pressão c/barramento</t>
  </si>
  <si>
    <t xml:space="preserve"> 9.3.9 </t>
  </si>
  <si>
    <t xml:space="preserve">Conector cabo-haste em bronze natural para 2 cabos cobre de 16mm² a 70mm² comgrampo "U" e porcas de aço galv.Ref:TEL-583 ou similar - fornecimento e instalação</t>
  </si>
  <si>
    <t xml:space="preserve"> 9.3.10 </t>
  </si>
  <si>
    <t xml:space="preserve"> 9.3.11 </t>
  </si>
  <si>
    <t xml:space="preserve"> 9962 </t>
  </si>
  <si>
    <t xml:space="preserve">Lastro de brita graduada apiloada e=10cm</t>
  </si>
  <si>
    <t xml:space="preserve"> 9.4 </t>
  </si>
  <si>
    <t xml:space="preserve">ILUMINAÇÃO EXTERNA</t>
  </si>
  <si>
    <t xml:space="preserve"> 9.4.1 </t>
  </si>
  <si>
    <t xml:space="preserve">ARANDELAS</t>
  </si>
  <si>
    <t xml:space="preserve"> 9.4.1.1 </t>
  </si>
  <si>
    <t xml:space="preserve"> 2476 </t>
  </si>
  <si>
    <t xml:space="preserve">Rasgos em alvenaria para passagem de tubulação   diâm     1/2" a 1"</t>
  </si>
  <si>
    <t xml:space="preserve"> 9.4.1.2 </t>
  </si>
  <si>
    <t xml:space="preserve"> 2483 </t>
  </si>
  <si>
    <t xml:space="preserve">Enchimento de rasgos em alvenaria e concreto  para tubulação  diâm    1/2" a 1"</t>
  </si>
  <si>
    <t xml:space="preserve"> 9.4.1.3 </t>
  </si>
  <si>
    <t xml:space="preserve"> 9.4.1.4 </t>
  </si>
  <si>
    <t xml:space="preserve"> 061662 </t>
  </si>
  <si>
    <t xml:space="preserve">CAIXA PASSAGEM ALUMINIO 10 x 10 x 6cm CP 1010/6</t>
  </si>
  <si>
    <t xml:space="preserve"> 9.4.1.5 </t>
  </si>
  <si>
    <t xml:space="preserve"> 91939 </t>
  </si>
  <si>
    <t xml:space="preserve">CAIXA RETANGULAR 4" X 2" ALTA (2,00 M DO PISO), PVC, INSTALADA EM PAREDE - FORNECIMENTO E INSTALAÇÃO. AF_03/2023</t>
  </si>
  <si>
    <t xml:space="preserve"> 9.4.1.6 </t>
  </si>
  <si>
    <t xml:space="preserve"> 91926 </t>
  </si>
  <si>
    <t xml:space="preserve">CABO DE COBRE FLEXÍVEL ISOLADO, 2,5 MM², ANTI-CHAMA 450/750 V, PARA CIRCUITOS TERMINAIS - FORNECIMENTO E INSTALAÇÃO. AF_03/2023</t>
  </si>
  <si>
    <t xml:space="preserve"> 9.4.1.7 </t>
  </si>
  <si>
    <t xml:space="preserve"> 480 </t>
  </si>
  <si>
    <t xml:space="preserve">Relé fotoelétrico individual 5a/127v c/base móvel</t>
  </si>
  <si>
    <t xml:space="preserve"> 9.4.1.8 </t>
  </si>
  <si>
    <t xml:space="preserve"> 060496 </t>
  </si>
  <si>
    <t xml:space="preserve">ARANDELA LED 18W BRANCO FRIO TIPO TARTARUGA</t>
  </si>
  <si>
    <t xml:space="preserve"> 9.4.1.9 </t>
  </si>
  <si>
    <t xml:space="preserve"> 353 </t>
  </si>
  <si>
    <t xml:space="preserve">Eletroduto de pvc rígido roscável, diâm = 25mm (3/4")</t>
  </si>
  <si>
    <t xml:space="preserve"> 9.4.2 </t>
  </si>
  <si>
    <t xml:space="preserve">REFLETORES DO JARDIM</t>
  </si>
  <si>
    <t xml:space="preserve"> 9.4.2.1 </t>
  </si>
  <si>
    <t xml:space="preserve"> 9.4.2.2 </t>
  </si>
  <si>
    <t xml:space="preserve"> 9.4.2.3 </t>
  </si>
  <si>
    <t xml:space="preserve"> 9.4.2.4 </t>
  </si>
  <si>
    <t xml:space="preserve"> 91941 </t>
  </si>
  <si>
    <t xml:space="preserve">CAIXA RETANGULAR 4" X 2" BAIXA (0,30 M DO PISO), PVC, INSTALADA EM PAREDE - FORNECIMENTO E INSTALAÇÃO. AF_03/2023</t>
  </si>
  <si>
    <t xml:space="preserve"> 9.4.2.5 </t>
  </si>
  <si>
    <t xml:space="preserve"> 9.4.2.6 </t>
  </si>
  <si>
    <t xml:space="preserve"> DPEMA-0015 </t>
  </si>
  <si>
    <t xml:space="preserve">SUPORTE REFLETOR LED CHÃO ESTACA ESPETO JARDIM 45MM PRETO</t>
  </si>
  <si>
    <t xml:space="preserve"> 9.4.2.7 </t>
  </si>
  <si>
    <t xml:space="preserve"> DPEMA-0016 </t>
  </si>
  <si>
    <t xml:space="preserve">REFLETOR HOLOFOTE SLIM LED, 10W, PRETO, LUZ BRANCA 6500K, 750, IP65, PROVA D</t>
  </si>
  <si>
    <t xml:space="preserve"> 9.5 </t>
  </si>
  <si>
    <t xml:space="preserve">ABRIGO DA BOMBA E ALIMENTAÇÃO ELÉTRICA</t>
  </si>
  <si>
    <t xml:space="preserve"> 9.5.1 </t>
  </si>
  <si>
    <t xml:space="preserve"> DPEMA-0017 </t>
  </si>
  <si>
    <t xml:space="preserve">ABRIGO EM ALVENARIA (MEDIDAS INTERNAS: 0,60M X 0,60M, H= 0,70M) PARA CONJUNTO DE MOTO-BOMBA, SOBRE BASE DE CONCRETO ARMADO (0,70M X 1,10M), INCLUINDO CHAPISCO, REBOCO, ESQUADRIA DE FERRO E COBERTURA EM CONCRETO ARMADO (0,70M X 0,75M), E= 5CM, I=10%</t>
  </si>
  <si>
    <t xml:space="preserve"> 9.5.2 </t>
  </si>
  <si>
    <t xml:space="preserve"> 9.5.3 </t>
  </si>
  <si>
    <t xml:space="preserve"> 9.5.4 </t>
  </si>
  <si>
    <t xml:space="preserve"> 9.5.5 </t>
  </si>
  <si>
    <t xml:space="preserve"> 9.5.6 </t>
  </si>
  <si>
    <t xml:space="preserve"> 711 </t>
  </si>
  <si>
    <t xml:space="preserve">Fornecimento e instalação de tampa cega (espelho liso) para caixa 4" x 2"</t>
  </si>
  <si>
    <t xml:space="preserve"> 9.5.7 </t>
  </si>
  <si>
    <t xml:space="preserve"> 9.5.8 </t>
  </si>
  <si>
    <t xml:space="preserve"> 9.5.9 </t>
  </si>
  <si>
    <t xml:space="preserve"> 9.6 </t>
  </si>
  <si>
    <t xml:space="preserve">ALIMENTAÇÃO BOIA ELÉTRICA INFERIOR E SUPERIOR</t>
  </si>
  <si>
    <t xml:space="preserve"> 9.6.1 </t>
  </si>
  <si>
    <t xml:space="preserve"> 9.6.2 </t>
  </si>
  <si>
    <t xml:space="preserve"> 9.6.3 </t>
  </si>
  <si>
    <t xml:space="preserve"> 371 </t>
  </si>
  <si>
    <t xml:space="preserve">Luva para eletroduto de pvc rígido roscável, diâm = 25mm (3/4")</t>
  </si>
  <si>
    <t xml:space="preserve"> 9.6.4 </t>
  </si>
  <si>
    <t xml:space="preserve"> 1256 </t>
  </si>
  <si>
    <t xml:space="preserve">Curva de 90º de pvc rígido roscável, diâm = 3/4"</t>
  </si>
  <si>
    <t xml:space="preserve"> 9.6.5 </t>
  </si>
  <si>
    <t xml:space="preserve"> 9.6.6 </t>
  </si>
  <si>
    <t xml:space="preserve"> 8441 </t>
  </si>
  <si>
    <t xml:space="preserve">Abraçadeira metálica tipo "D" de 3/4"</t>
  </si>
  <si>
    <t xml:space="preserve"> 9.6.7 </t>
  </si>
  <si>
    <t xml:space="preserve"> DPEMA-0018 </t>
  </si>
  <si>
    <t xml:space="preserve">BOIA ELÉTRICA PARA RESERVATÓRIO INFERIOR -FORNECIMENTO E INSTALAÇÃO</t>
  </si>
  <si>
    <t xml:space="preserve"> 9.6.8 </t>
  </si>
  <si>
    <t xml:space="preserve"> DPEMA-0019 </t>
  </si>
  <si>
    <t xml:space="preserve">BOIA ELÉTRICA PARA RESERVATÓRIO SUPERIOR -FORNECIMENTO E INSTALAÇÃO</t>
  </si>
  <si>
    <t xml:space="preserve"> 9.6.9 </t>
  </si>
  <si>
    <t xml:space="preserve">ALIMENTAÇÃO DE ÁGUA FRIA</t>
  </si>
  <si>
    <t xml:space="preserve">REATERRO MANUAL DE VALAS, COM COMPACTADOR DE SOLOS DE PERCUSSÃO. AF_08/2023</t>
  </si>
  <si>
    <t xml:space="preserve"> 94703 </t>
  </si>
  <si>
    <t xml:space="preserve">ADAPTADOR COM FLANGE E ANEL DE VEDAÇÃO, PVC, SOLDÁVEL, DN  25 MM X 3/4", INSTALADO EM RESERVAÇÃO PREDIAL DE ÁGUA - FORNECIMENTO E INSTALAÇÃO. AF_04/2024</t>
  </si>
  <si>
    <t xml:space="preserve">ADAPTADOR COM FLANGE E ANEL DE VEDAÇÃO, PVC, SOLDÁVEL, DN 32 MM X 1", INSTALADO EM RESERVAÇÃO PREDIAL DE ÁGUA - FORNECIMENTO E INSTALAÇÃO. AF_04/2024</t>
  </si>
  <si>
    <t xml:space="preserve"> 103011 </t>
  </si>
  <si>
    <t xml:space="preserve">VÁLVULA DE RETENÇÃO, DE BRONZE, PÉ COM CRIVOS, ROSCÁVEL, 1" - FORNECIMENTO E INSTALAÇÃO. AF_08/2021</t>
  </si>
  <si>
    <t xml:space="preserve"> 94648 </t>
  </si>
  <si>
    <t xml:space="preserve">TUBO, PVC, SOLDÁVEL, DN  25 MM, INSTALADO EM RESERVAÇÃO PREDIAL DE ÁGUA - FORNECIMENTO E INSTALAÇÃO. AF_04/2024</t>
  </si>
  <si>
    <t xml:space="preserve"> 89440 </t>
  </si>
  <si>
    <t xml:space="preserve">TE, PVC, SOLDÁVEL, DN 25MM, INSTALADO EM RAMAL DE DISTRIBUIÇÃO DE ÁGUA - FORNECIMENTO E INSTALAÇÃO. AF_06/2022</t>
  </si>
  <si>
    <t xml:space="preserve"> 94796 </t>
  </si>
  <si>
    <t xml:space="preserve">TORNEIRA DE BOIA PARA CAIXA D'ÁGUA, ROSCÁVEL, 3/4" - FORNECIMENTO E INSTALAÇÃO. AF_08/2021</t>
  </si>
  <si>
    <t xml:space="preserve">REGISTRO DE ESFERA, PVC, SOLDÁVEL, COM VOLANTE, DN  25 MM - FORNECIMENTO E INSTALAÇÃO. AF_08/2021</t>
  </si>
  <si>
    <t xml:space="preserve">ADAPTADOR COM FLANGE E ANEL DE VEDAÇÃO, PVC, SOLDÁVEL, DN  25 MM X 3/4 , INSTALADO EM RESERVAÇÃO DE ÁGUA DE EDIFICAÇÃO QUE POSSUA RESERVATÓRIO DE FIBRA/FIBROCIMENTO   FORNECIMENTO E INSTALAÇÃO. AF_06/2016</t>
  </si>
  <si>
    <t xml:space="preserve"> 10.3.8 </t>
  </si>
  <si>
    <t xml:space="preserve">TORNEIRA DE BOIA PARA CAIXA D</t>
  </si>
  <si>
    <t xml:space="preserve"> 10.3.9 </t>
  </si>
  <si>
    <t xml:space="preserve">INSTALAÇÕES SANITÁRIAS</t>
  </si>
  <si>
    <t xml:space="preserve"> DPEMA-0020 </t>
  </si>
  <si>
    <t xml:space="preserve">CAIXA ENTERRADA HIDRÁULICA RETANGULAR, EM ALVENARIA COM BLOCOS CERÂMICOS, DIMENSÕES INTERNAS: 0,6X0,6X0,6 M PARA INSPEÇÃO DE REDE DE ESGOTO, INCLUSO REBOCO INTERNO /EXTERNO E IMPERMEABILIZAÇÃO DE SUPERFÍCIE, COM DUAS DEMÃOS DE PRIMER - INLCUSO TAMPA DE CONCRETO ARMADO COM ALÇA</t>
  </si>
  <si>
    <t xml:space="preserve"> 89712 </t>
  </si>
  <si>
    <t xml:space="preserve">TUBO PVC, SERIE NORMAL, ESGOTO PREDIAL, DN 50 MM, FORNECIDO E INSTALADO EM RAMAL DE DESCARGA OU RAMAL DE ESGOTO SANITÁRIO. AF_08/2022</t>
  </si>
  <si>
    <t xml:space="preserve"> 89557 </t>
  </si>
  <si>
    <t xml:space="preserve">REDUÇÃO EXCÊNTRICA, PVC, SERIE R, ÁGUA PLUVIAL, DN 100 X 75 MM, JUNTA ELÁSTICA, FORNECIDO E INSTALADO EM RAMAL DE ENCAMINHAMENTO. AF_06/2022</t>
  </si>
  <si>
    <t xml:space="preserve"> 89549 </t>
  </si>
  <si>
    <t xml:space="preserve">REDUÇÃO EXCÊNTRICA, PVC, SERIE R, ÁGUA PLUVIAL, DN 75 X 50 MM, JUNTA ELÁSTICA, FORNECIDO E INSTALADO EM RAMAL DE ENCAMINHAMENTO. AF_06/2022</t>
  </si>
  <si>
    <t xml:space="preserve"> 89732 </t>
  </si>
  <si>
    <t xml:space="preserve">JOELHO 45 GRAUS, PVC, SERIE NORMAL, ESGOTO PREDIAL, DN 50 MM, JUNTA ELÁSTICA, FORNECIDO E INSTALADO EM RAMAL DE DESCARGA OU RAMAL DE ESGOTO SANITÁRIO. AF_08/2022</t>
  </si>
  <si>
    <t xml:space="preserve"> 89809 </t>
  </si>
  <si>
    <t xml:space="preserve">JOELHO 90 GRAUS, PVC, SERIE NORMAL, ESGOTO PREDIAL, DN 100 MM, JUNTA ELÁSTICA, FORNECIDO E INSTALADO EM PRUMADA DE ESGOTO SANITÁRIO OU VENTILAÇÃO. AF_08/2022</t>
  </si>
  <si>
    <t xml:space="preserve"> 89796 </t>
  </si>
  <si>
    <t xml:space="preserve">TE, PVC, SERIE NORMAL, ESGOTO PREDIAL, DN 100 X 100 MM, JUNTA ELÁSTICA, FORNECIDO E INSTALADO EM RAMAL DE DESCARGA OU RAMAL DE ESGOTO SANITÁRIO. AF_08/2022</t>
  </si>
  <si>
    <t xml:space="preserve"> 104357 </t>
  </si>
  <si>
    <t xml:space="preserve">CAP, PVC, SÉRIE NORMAL, ESGOTO PREDIAL, DN 100 MM, JUNTA ELÁSTICA, FORNECIDO E INSTALADO EM SUBCOLETOR AÉREO DE ESGOTO SANITÁRIO. AF_08/2022</t>
  </si>
  <si>
    <t xml:space="preserve">SISTEMA INDIVIDUAL DE ESGOTO</t>
  </si>
  <si>
    <t xml:space="preserve"> DPEMA-0023 </t>
  </si>
  <si>
    <t xml:space="preserve">FOSSA SÉPTICA EM ALVENARIA E CONCRETO ARMADO, DIMENSÕES (1,00MX2,00M, H=2,50M), V=5M3, INCLUSIVE PILARES E VIGAS INFERIORES E SUPERIORES, COM TAMPA EM LAJE PRÉ-FABRICADA, H=12CM, COM ENCHIMENTO EM EPS, INCLUSO CHAPISCO, COM REBOCO IMPERMEABILIZANTE INTERNO E EXTERNO</t>
  </si>
  <si>
    <t xml:space="preserve"> DPEMA-0024 </t>
  </si>
  <si>
    <t xml:space="preserve">FILTRO ANAERÓBICO EM ALVENARIA E CONCRETO ARMADO, DIMENSÕES INTERNAS (1,00MX2,00M, H=2,50M), V=4M3, INCLUSIVE PILARES E VIGAS INFERIORES E SUPERIORES, COM TAMPA EM LAJE PRÉ-FABRICADA, H=12CM, COM ENCHIMENTO EM EPS, INCLUSO CHAPISCO, COM REBOCO IMPERMEABILIZANTE</t>
  </si>
  <si>
    <t xml:space="preserve"> DPEMA-0026 </t>
  </si>
  <si>
    <t xml:space="preserve">SUMIDOURO PRÉ-MOLDADO DE CONCRETO, 05 ANÉIS,  DIÂMETRO INTERNO = 1,00M E H=0,50M, CADA ANEL (1,00x2,50)</t>
  </si>
  <si>
    <t xml:space="preserve"> 102719 </t>
  </si>
  <si>
    <t xml:space="preserve">ENCHIMENTO DE BRITA PARA DRENO, LANÇAMENTO MANUAL. AF_07/2021</t>
  </si>
  <si>
    <t xml:space="preserve">10.6</t>
  </si>
  <si>
    <t xml:space="preserve"> 11.5.1 </t>
  </si>
  <si>
    <t xml:space="preserve"> 11.5.2 </t>
  </si>
  <si>
    <t xml:space="preserve"> 11.5.3 </t>
  </si>
  <si>
    <t xml:space="preserve"> 11.5.4 </t>
  </si>
  <si>
    <t xml:space="preserve">11.1.1</t>
  </si>
  <si>
    <t xml:space="preserve">11.1.2</t>
  </si>
  <si>
    <t xml:space="preserve">DRENO ESPINHA DE PEIXE (SEÇÃO (0,40 X 0,40 M), COM TUBO DE PEAD CORRUGADO PERFURADO, DN 100 MM, ENCHIMENTO COM BRITA, ENVOLVIDO COM MANTA GEOTÊXTIL, INCLUSIVE CONEXÕES. AF_07/2021</t>
  </si>
  <si>
    <t xml:space="preserve">11.1.3</t>
  </si>
  <si>
    <t xml:space="preserve">TUBO PVC, SÉRIE R, ÁGUA PLUVIAL, DN 100 MM, FORNECIDO E INSTALADO EM RAMAL DE ENCAMINHAMENTO. AF_06/2022</t>
  </si>
  <si>
    <t xml:space="preserve">11.1.4</t>
  </si>
  <si>
    <t xml:space="preserve">11.1.5</t>
  </si>
  <si>
    <t xml:space="preserve"> 95240 </t>
  </si>
  <si>
    <t xml:space="preserve">LASTRO DE CONCRETO MAGRO, APLICADO EM PISOS, LAJES SOBRE SOLO OU RADIERS, ESPESSURA DE 3 CM. AF_01/2024</t>
  </si>
  <si>
    <t xml:space="preserve">11.1.6</t>
  </si>
  <si>
    <t xml:space="preserve"> 94287 </t>
  </si>
  <si>
    <t xml:space="preserve">EXECUÇÃO DE SARJETA DE CONCRETO USINADO, MOLDADA  IN LOCO  EM TRECHO RETO, 30 CM BASE X 10 CM ALTURA. AF_01/2024</t>
  </si>
  <si>
    <t xml:space="preserve">11.1.7</t>
  </si>
  <si>
    <t xml:space="preserve"> 27/10 </t>
  </si>
  <si>
    <t xml:space="preserve">TRINCHEIRA DE INFILTRAÇÃO</t>
  </si>
  <si>
    <t xml:space="preserve">11.2.1</t>
  </si>
  <si>
    <t xml:space="preserve">11.2.2</t>
  </si>
  <si>
    <t xml:space="preserve">11.2.3</t>
  </si>
  <si>
    <t xml:space="preserve">11.2.4</t>
  </si>
  <si>
    <t xml:space="preserve"> DPEMA-0029 </t>
  </si>
  <si>
    <t xml:space="preserve">SARJETA PARA DRENAGEM COM GRELHA DE FERRO FUNDIDO 1,5 X 0,15M, INCLUSO PROTEÇÃO COM FUNDO ZARCÃO E PINTURA SINTÉTICA</t>
  </si>
  <si>
    <t xml:space="preserve">TUBO, PVC, SOLDÁVEL, DN 25MM, INSTALADO EM DRENO DE AR-CONDICIONADO - FORNECIMENTO E INSTALAÇÃO. AF_08/2022</t>
  </si>
  <si>
    <t xml:space="preserve"> 11.3.2</t>
  </si>
  <si>
    <t xml:space="preserve"> 89508 </t>
  </si>
  <si>
    <t xml:space="preserve">TUBO PVC, SÉRIE R, ÁGUA PLUVIAL, DN 40 MM, FORNECIDO E INSTALADO EM RAMAL DE ENCAMINHAMENTO. AF_06/2022</t>
  </si>
  <si>
    <t xml:space="preserve"> 11.3.3</t>
  </si>
  <si>
    <t xml:space="preserve"> 11.3.4</t>
  </si>
  <si>
    <t xml:space="preserve">Abraçadeira de alumínio 1 " 25mm (DAISA BC-100) ou similar</t>
  </si>
  <si>
    <t xml:space="preserve"> 11.3.5</t>
  </si>
  <si>
    <t xml:space="preserve"> 103980 </t>
  </si>
  <si>
    <t xml:space="preserve">JOELHO 90 GRAUS, PVC, SOLDÁVEL, DN 40MM, INSTALADO EM RAMAL DE DISTRIBUIÇÃO DE ÁGUA - FORNECIMENTO E INSTALAÇÃO. AF_06/2022</t>
  </si>
  <si>
    <t xml:space="preserve"> 11.3.6</t>
  </si>
  <si>
    <t xml:space="preserve"> 104011 </t>
  </si>
  <si>
    <t xml:space="preserve">TE, PVC, SOLDÁVEL, DN 40MM, INSTALADO EM RAMAL DE DISTRIBUIÇÃO DE ÁGUA - FORNECIMENTO E INSTALAÇÃO. AF_06/2022</t>
  </si>
  <si>
    <t xml:space="preserve"> 11.3.7</t>
  </si>
  <si>
    <t xml:space="preserve"> DPEMA-0032 </t>
  </si>
  <si>
    <t xml:space="preserve">POÇO DRENANTE PARA DRENOS DE AR-CONDICIONADO, DIÂMETRO INTERNO = 150MM, H=0,30CM</t>
  </si>
  <si>
    <t xml:space="preserve"> 11.3.8</t>
  </si>
  <si>
    <t xml:space="preserve"> 104178 </t>
  </si>
  <si>
    <t xml:space="preserve">CAP, PVC, SERIE R, ÁGUA PLUVIAL, DN 100 MM, JUNTA ELÁSTICA, FORNECIDO E INSTALADO EM RAMAL DE ENCAMINHAMENTO. AF_06/2022</t>
  </si>
  <si>
    <t xml:space="preserve"> 11.3.9</t>
  </si>
  <si>
    <t xml:space="preserve"> 104014 </t>
  </si>
  <si>
    <t xml:space="preserve">BUCHA DE REDUÇÃO, LONGA, PVC, SOLDÁVEL, DN 40 X 25 MM, INSTALADO EM RAMAL DE DISTRIBUIÇÃO DE ÁGUA - FORNECIMENTO E INSTALAÇÃO. AF_06/2022</t>
  </si>
  <si>
    <t xml:space="preserve">13.1</t>
  </si>
  <si>
    <t xml:space="preserve">13.2</t>
  </si>
  <si>
    <t xml:space="preserve">13.3</t>
  </si>
  <si>
    <t xml:space="preserve">PAISAGISMO COM UTILIZAÇÃO DE MUDAS DE MOREIA, PODOCARPO, PATA DE ELEFANTE E 40 SACOS DE 15KG DE SEIXO ROLADO BRANCO nº 02</t>
  </si>
  <si>
    <t xml:space="preserve">13.4</t>
  </si>
  <si>
    <t xml:space="preserve">13.5</t>
  </si>
  <si>
    <t xml:space="preserve">13.6</t>
  </si>
  <si>
    <t xml:space="preserve"> 1358 </t>
  </si>
  <si>
    <t xml:space="preserve">Mangueira trançada de alta pressão  spt 250p ø = 3/4"</t>
  </si>
  <si>
    <t xml:space="preserve">PINTURA</t>
  </si>
  <si>
    <t xml:space="preserve">FUNDO SELADOR ACRÍLICO, APLICAÇÃO MANUAL EM TETO, UMA DEMÃO. AF_04/2023</t>
  </si>
  <si>
    <t xml:space="preserve"> 14.2</t>
  </si>
  <si>
    <t xml:space="preserve">PINTURA LÁTEX ACRÍLICA PREMIUM, APLICAÇÃO MANUAL EM TETO, DUAS DEMÃOS. AF_04/2023</t>
  </si>
  <si>
    <t xml:space="preserve"> 14.3</t>
  </si>
  <si>
    <t xml:space="preserve">FUNDO SELADOR ACRÍLICO, APLICAÇÃO MANUAL EM PAREDE, UMA DEMÃO. AF_04/2023( MURO, PAREDES ABRIGO QGD E ABRIGO CASA DA BOMBA)</t>
  </si>
  <si>
    <t xml:space="preserve"> 14.4</t>
  </si>
  <si>
    <t xml:space="preserve">PINTURA LÁTEX ACRÍLICA PREMIUM, APLICAÇÃO MANUAL EM PAREDES, DUAS DEMÃOS. AF_04/2023( MURO , PAREDES ABRIGO E ABRIGO CASA DA BOMBA )</t>
  </si>
  <si>
    <t xml:space="preserve"> 14.5</t>
  </si>
  <si>
    <t xml:space="preserve">TEXTURA ACRÍLICA, APLICAÇÃO MANUAL EM PAREDE, UMA DEMÃO. AF_04/2023</t>
  </si>
  <si>
    <t xml:space="preserve"> 14.6</t>
  </si>
  <si>
    <t xml:space="preserve">PINTURA DE PISO COM TINTA EPÓXI, APLICAÇÃO MANUAL, 2 DEMÃOS, INCLUSO PRIMER EPÓXI. AF_05/2021</t>
  </si>
  <si>
    <t xml:space="preserve"> 14.7</t>
  </si>
  <si>
    <t xml:space="preserve"> 14.8</t>
  </si>
  <si>
    <t xml:space="preserve">LIMPEZA  GERAL DE OBRA</t>
  </si>
  <si>
    <t xml:space="preserve"> 15.2</t>
  </si>
  <si>
    <t xml:space="preserve"> 15.3</t>
  </si>
  <si>
    <t xml:space="preserve"> DPEMA-0038 </t>
  </si>
  <si>
    <t xml:space="preserve">DESCARTE DE RESÍDUOS MISTURADO DA CONSTRUÇÃO CIVIL EM ÁREA LICENCIADA</t>
  </si>
  <si>
    <t xml:space="preserve">AS BUILT DE OBRA</t>
  </si>
  <si>
    <t xml:space="preserve">16.1</t>
  </si>
  <si>
    <t xml:space="preserve"> 000516 </t>
  </si>
  <si>
    <t xml:space="preserve">VISTORIA IMOVEL P/LEVANT.""AS BUILT""ENG./HORA AREA ATE 1250M2</t>
  </si>
  <si>
    <t xml:space="preserve">1A MEDIÇÃO</t>
  </si>
  <si>
    <t xml:space="preserve">2A MEDIÇÃO</t>
  </si>
  <si>
    <t xml:space="preserve">Legenda</t>
  </si>
  <si>
    <t xml:space="preserve">Item com acréscimo</t>
  </si>
  <si>
    <t xml:space="preserve">Item suprimido</t>
  </si>
  <si>
    <t xml:space="preserve">Item novo</t>
  </si>
  <si>
    <t xml:space="preserve">Valor Unit
com BDI</t>
  </si>
  <si>
    <t xml:space="preserve">37.157,40</t>
  </si>
  <si>
    <t xml:space="preserve">DPEMA-
0047</t>
  </si>
  <si>
    <t xml:space="preserve">VIGIA NOTURNO COM ENCARGOS COMPLEMENTARES, HORA
EFETIVAMENTE TRABALHADA 17H ÀS 24H</t>
  </si>
  <si>
    <t xml:space="preserve">630,00</t>
  </si>
  <si>
    <t xml:space="preserve">24,29</t>
  </si>
  <si>
    <t xml:space="preserve">29,23</t>
  </si>
  <si>
    <t xml:space="preserve">18.414,90</t>
  </si>
  <si>
    <t xml:space="preserve">DPEMA-
0050</t>
  </si>
  <si>
    <t xml:space="preserve">VIGIA NOTURNO COM ENCARGOS COMPLEMENTARES, HORA
EFETIVAMENTE TRABALHADA 24H ÀS 7H</t>
  </si>
  <si>
    <t xml:space="preserve">24,72</t>
  </si>
  <si>
    <t xml:space="preserve">29,75</t>
  </si>
  <si>
    <t xml:space="preserve">18.742,50</t>
  </si>
  <si>
    <t xml:space="preserve">4.610,27</t>
  </si>
  <si>
    <t xml:space="preserve">4.1</t>
  </si>
  <si>
    <t xml:space="preserve">4.1.1</t>
  </si>
  <si>
    <t xml:space="preserve">7,37</t>
  </si>
  <si>
    <t xml:space="preserve">71,88</t>
  </si>
  <si>
    <t xml:space="preserve">86,50</t>
  </si>
  <si>
    <t xml:space="preserve">637,45</t>
  </si>
  <si>
    <t xml:space="preserve">4.1.3</t>
  </si>
  <si>
    <t xml:space="preserve">0,61</t>
  </si>
  <si>
    <t xml:space="preserve">648,41</t>
  </si>
  <si>
    <t xml:space="preserve">780,36</t>
  </si>
  <si>
    <t xml:space="preserve">479,24</t>
  </si>
  <si>
    <t xml:space="preserve">4.1.5</t>
  </si>
  <si>
    <t xml:space="preserve">4,31</t>
  </si>
  <si>
    <t xml:space="preserve">673,60</t>
  </si>
  <si>
    <t xml:space="preserve">810,67</t>
  </si>
  <si>
    <t xml:space="preserve">3.493,58</t>
  </si>
  <si>
    <t xml:space="preserve">Total Geral MEDIÇÃO DE ADITIVO c/BDI</t>
  </si>
  <si>
    <t xml:space="preserve">41.767,67</t>
  </si>
  <si>
    <t xml:space="preserve">alerta</t>
  </si>
  <si>
    <t xml:space="preserve">direcional</t>
  </si>
  <si>
    <t xml:space="preserve">direcional/und</t>
  </si>
  <si>
    <t xml:space="preserve">m2</t>
  </si>
  <si>
    <t xml:space="preserve">2,27m/kg</t>
  </si>
  <si>
    <t xml:space="preserve">DESCONTO LICITAÇÃO:</t>
  </si>
  <si>
    <t xml:space="preserve">Unit com desconto</t>
  </si>
  <si>
    <t xml:space="preserve">Unit com BDI com desconto</t>
  </si>
  <si>
    <t xml:space="preserve">REMOCOES-RETIRADA E REMOCAO DE MEIO-FIO</t>
  </si>
  <si>
    <t xml:space="preserve">Terminal de compressão para cabo de 50 mm2 - fornecimento e instalação</t>
  </si>
  <si>
    <t xml:space="preserve">Fornecimento de conector perfuração 25-95/2 95 mm²</t>
  </si>
  <si>
    <t xml:space="preserve">COM-09294741</t>
  </si>
  <si>
    <t xml:space="preserve">Caixa de equalização p/aterramento 2x18x8cm de sobrepor p/9 terminais de pressão c/barramento</t>
  </si>
  <si>
    <t xml:space="preserve">1.9</t>
  </si>
  <si>
    <t xml:space="preserve">Fornecimento e instalação de tampa de concreto armado, perfurada (furos de 40mm de diâmetro), para calha de drenagem 0,45x1,50mx0,05m</t>
  </si>
  <si>
    <t xml:space="preserve">Poste auxiliar p/entrada energia, em ferro galvanizado d=3" e h=7,0m, com 04 isoladores </t>
  </si>
  <si>
    <t xml:space="preserve">COM-09294519</t>
  </si>
  <si>
    <t xml:space="preserve">APLICAÇÃO DE SELADOR (FUNDO) PARA GALVANIZADOS </t>
  </si>
  <si>
    <t xml:space="preserve">Canaleta em alvenaria de bloco cerâmico, com tampa e fundo em concreto simples 15 Mpa, revestida com argamassa de cimento e areia, com seção externa 50 x 50cm</t>
  </si>
  <si>
    <t xml:space="preserve">escavação</t>
  </si>
  <si>
    <t xml:space="preserve">m3</t>
  </si>
  <si>
    <t xml:space="preserve">lastro</t>
  </si>
  <si>
    <t xml:space="preserve">bloco</t>
  </si>
  <si>
    <t xml:space="preserve">forma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</si>
</sst>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R$-416]\ #,##0.00\ ;\-[$R$-416]\ #,##0.00\ ;[$R$-416]&quot; -&quot;00\ ;@\ "/>
    <numFmt numFmtId="166" formatCode="@"/>
    <numFmt numFmtId="167" formatCode="[$R$-416]\ #,##0.00;[RED]\-[$R$-416]\ #,##0.00"/>
    <numFmt numFmtId="168" formatCode="d/m/yyyy"/>
    <numFmt numFmtId="169" formatCode="0.00%"/>
    <numFmt numFmtId="170" formatCode="#,##0.00"/>
    <numFmt numFmtId="171" formatCode="0.00"/>
    <numFmt numFmtId="172" formatCode="0%"/>
    <numFmt numFmtId="173" formatCode="_-&quot;R$ &quot;* #,##0.00_-;&quot;-R$ &quot;* #,##0.00_-;_-&quot;R$ &quot;* \-??_-;_-@_-"/>
    <numFmt numFmtId="174" formatCode="0.0"/>
    <numFmt numFmtId="175" formatCode="0"/>
  </numFmts>
  <fonts count="31">
    <font>
      <sz val="11"/>
      <name val="Arial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1"/>
      <family val="0"/>
      <charset val="1"/>
    </font>
    <font>
      <sz val="10"/>
      <color rgb="FF000000"/>
      <name val="Times New Roman"/>
      <family val="0"/>
      <charset val="204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5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1"/>
      <name val="Arial"/>
      <family val="1"/>
      <charset val="1"/>
    </font>
    <font>
      <b val="true"/>
      <sz val="1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name val="Arial"/>
      <family val="1"/>
      <charset val="1"/>
    </font>
    <font>
      <sz val="10"/>
      <color rgb="FF000000"/>
      <name val="Arial"/>
      <family val="1"/>
      <charset val="1"/>
    </font>
    <font>
      <b val="true"/>
      <sz val="12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5.5"/>
      <name val="Arial"/>
      <family val="2"/>
      <charset val="1"/>
    </font>
    <font>
      <b val="true"/>
      <sz val="6"/>
      <color rgb="FF000000"/>
      <name val="Arial"/>
      <family val="1"/>
      <charset val="1"/>
    </font>
    <font>
      <b val="true"/>
      <sz val="6"/>
      <name val="Arial"/>
      <family val="2"/>
      <charset val="1"/>
    </font>
    <font>
      <b val="true"/>
      <sz val="6"/>
      <name val="Arial"/>
      <family val="1"/>
      <charset val="1"/>
    </font>
    <font>
      <sz val="5.5"/>
      <color rgb="FF000000"/>
      <name val="Arial MT"/>
      <family val="2"/>
      <charset val="1"/>
    </font>
    <font>
      <sz val="5.5"/>
      <name val="Arial MT"/>
      <family val="2"/>
      <charset val="1"/>
    </font>
    <font>
      <b val="true"/>
      <sz val="5.5"/>
      <color rgb="FF000000"/>
      <name val="Arial"/>
      <family val="2"/>
      <charset val="1"/>
    </font>
    <font>
      <sz val="12"/>
      <name val="Trebuchet MS"/>
      <family val="2"/>
      <charset val="1"/>
    </font>
    <font>
      <sz val="11"/>
      <color rgb="FF333333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EEEEEE"/>
        <bgColor rgb="FFDCEAF7"/>
      </patternFill>
    </fill>
    <fill>
      <patternFill patternType="solid">
        <fgColor rgb="FFDDE8CB"/>
        <bgColor rgb="FFDCEAF7"/>
      </patternFill>
    </fill>
    <fill>
      <patternFill patternType="solid">
        <fgColor theme="0"/>
        <bgColor rgb="FFEEEEEE"/>
      </patternFill>
    </fill>
    <fill>
      <patternFill patternType="solid">
        <fgColor theme="3" tint="0.8999"/>
        <bgColor rgb="FFEEEEEE"/>
      </patternFill>
    </fill>
    <fill>
      <patternFill patternType="solid">
        <fgColor rgb="FFEC9BA4"/>
        <bgColor rgb="FFFF8080"/>
      </patternFill>
    </fill>
    <fill>
      <patternFill patternType="solid">
        <fgColor rgb="FFFFFFA6"/>
        <bgColor rgb="FFDDE8CB"/>
      </patternFill>
    </fill>
    <fill>
      <patternFill patternType="solid">
        <fgColor rgb="FFAFD095"/>
        <bgColor rgb="FFDDE8CB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0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3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2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7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9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6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3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3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13" fillId="3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3" fillId="3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15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5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15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4" fillId="4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4" fillId="4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7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7" fillId="2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6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15" fillId="4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15" fillId="4" borderId="1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15" fillId="4" borderId="1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14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14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4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5" fillId="4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3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3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13" fillId="2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3" fillId="2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3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3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13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3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2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6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3" fontId="21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9" fontId="22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2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2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5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4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6" fillId="5" borderId="1" xfId="22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27" fillId="5" borderId="1" xfId="22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27" fillId="5" borderId="1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7" fillId="5" borderId="1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7" fillId="5" borderId="1" xfId="22" applyFont="true" applyBorder="true" applyAlignment="true" applyProtection="true">
      <alignment horizontal="left" vertical="top" textRotation="0" wrapText="true" indent="3" shrinkToFit="false"/>
      <protection locked="true" hidden="false"/>
    </xf>
    <xf numFmtId="164" fontId="27" fillId="5" borderId="1" xfId="22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3" fontId="27" fillId="5" borderId="1" xfId="17" applyFont="true" applyBorder="true" applyAlignment="true" applyProtection="true">
      <alignment horizontal="left" vertical="top" textRotation="0" wrapText="true" indent="2" shrinkToFit="false"/>
      <protection locked="true" hidden="false"/>
    </xf>
    <xf numFmtId="164" fontId="22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8" fillId="0" borderId="1" xfId="22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5" fillId="0" borderId="1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2" fillId="0" borderId="1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73" fontId="22" fillId="0" borderId="1" xfId="17" applyFont="true" applyBorder="true" applyAlignment="true" applyProtection="true">
      <alignment horizontal="left" vertical="top" textRotation="0" wrapText="true" indent="2" shrinkToFit="false"/>
      <protection locked="true" hidden="false"/>
    </xf>
    <xf numFmtId="164" fontId="5" fillId="0" borderId="0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7" fillId="5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6" fillId="5" borderId="1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7" fillId="5" borderId="1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27" fillId="5" borderId="1" xfId="17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75" fontId="26" fillId="5" borderId="1" xfId="22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73" fontId="27" fillId="5" borderId="1" xfId="17" applyFont="true" applyBorder="true" applyAlignment="true" applyProtection="true">
      <alignment horizontal="left" vertical="top" textRotation="0" wrapText="true" indent="3" shrinkToFit="false"/>
      <protection locked="true" hidden="false"/>
    </xf>
    <xf numFmtId="173" fontId="27" fillId="5" borderId="1" xfId="17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22" fillId="0" borderId="1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2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9" fillId="0" borderId="0" xfId="2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true" applyProtection="true">
      <alignment horizontal="left" vertical="center" textRotation="0" wrapText="false" indent="2" shrinkToFit="false"/>
      <protection locked="true" hidden="false"/>
    </xf>
    <xf numFmtId="171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9" fillId="0" borderId="1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71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Normal 2" xfId="21"/>
    <cellStyle name="Normal 3" xfId="22"/>
  </cellStyles>
  <dxfs count="6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Arial"/>
        <charset val="1"/>
        <family val="0"/>
        <strike val="1"/>
        <color rgb="FFFF0000"/>
        <sz val="11"/>
      </font>
      <fill>
        <patternFill>
          <bgColor rgb="FFFFFFFF"/>
        </patternFill>
      </fill>
    </dxf>
    <dxf>
      <fill>
        <patternFill patternType="solid">
          <fgColor rgb="FFDDE8CB"/>
          <bgColor rgb="FF000000"/>
        </patternFill>
      </fill>
    </dxf>
    <dxf>
      <fill>
        <patternFill patternType="solid">
          <fgColor rgb="FFEEEEEE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EEEEEE"/>
      <rgbColor rgb="FFDC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A6"/>
      <rgbColor rgb="FF99CCFF"/>
      <rgbColor rgb="FFEC9BA4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493920</xdr:colOff>
      <xdr:row>0</xdr:row>
      <xdr:rowOff>126720</xdr:rowOff>
    </xdr:from>
    <xdr:to>
      <xdr:col>2</xdr:col>
      <xdr:colOff>653040</xdr:colOff>
      <xdr:row>0</xdr:row>
      <xdr:rowOff>560160</xdr:rowOff>
    </xdr:to>
    <xdr:pic>
      <xdr:nvPicPr>
        <xdr:cNvPr id="0" name="Imagem 2" descr="Defensoria Pública Estadual do Maranhão"/>
        <xdr:cNvPicPr/>
      </xdr:nvPicPr>
      <xdr:blipFill>
        <a:blip r:embed="rId1"/>
        <a:stretch/>
      </xdr:blipFill>
      <xdr:spPr>
        <a:xfrm>
          <a:off x="1268640" y="126720"/>
          <a:ext cx="933840" cy="433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57600</xdr:colOff>
      <xdr:row>0</xdr:row>
      <xdr:rowOff>102960</xdr:rowOff>
    </xdr:from>
    <xdr:to>
      <xdr:col>1</xdr:col>
      <xdr:colOff>280800</xdr:colOff>
      <xdr:row>0</xdr:row>
      <xdr:rowOff>583200</xdr:rowOff>
    </xdr:to>
    <xdr:pic>
      <xdr:nvPicPr>
        <xdr:cNvPr id="1" name="Figura 1" descr=""/>
        <xdr:cNvPicPr/>
      </xdr:nvPicPr>
      <xdr:blipFill>
        <a:blip r:embed="rId2"/>
        <a:stretch/>
      </xdr:blipFill>
      <xdr:spPr>
        <a:xfrm>
          <a:off x="57600" y="102960"/>
          <a:ext cx="997920" cy="48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256680</xdr:colOff>
      <xdr:row>1</xdr:row>
      <xdr:rowOff>256680</xdr:rowOff>
    </xdr:from>
    <xdr:to>
      <xdr:col>1</xdr:col>
      <xdr:colOff>543960</xdr:colOff>
      <xdr:row>4</xdr:row>
      <xdr:rowOff>213840</xdr:rowOff>
    </xdr:to>
    <xdr:pic>
      <xdr:nvPicPr>
        <xdr:cNvPr id="2" name="image1.png" descr=""/>
        <xdr:cNvPicPr/>
      </xdr:nvPicPr>
      <xdr:blipFill>
        <a:blip r:embed="rId1"/>
        <a:stretch/>
      </xdr:blipFill>
      <xdr:spPr>
        <a:xfrm>
          <a:off x="256680" y="742320"/>
          <a:ext cx="1062000" cy="757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7920</xdr:colOff>
      <xdr:row>1</xdr:row>
      <xdr:rowOff>185400</xdr:rowOff>
    </xdr:from>
    <xdr:to>
      <xdr:col>1</xdr:col>
      <xdr:colOff>335160</xdr:colOff>
      <xdr:row>3</xdr:row>
      <xdr:rowOff>48600</xdr:rowOff>
    </xdr:to>
    <xdr:pic>
      <xdr:nvPicPr>
        <xdr:cNvPr id="3" name="image1.png" descr=""/>
        <xdr:cNvPicPr/>
      </xdr:nvPicPr>
      <xdr:blipFill>
        <a:blip r:embed="rId1"/>
        <a:stretch/>
      </xdr:blipFill>
      <xdr:spPr>
        <a:xfrm>
          <a:off x="7920" y="423360"/>
          <a:ext cx="666360" cy="415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app.orcafascio.com/orc/orcamentos/6500e8bc859a02704d5b9939/composicoes/663404c649d5170c04f2d857" TargetMode="External"/><Relationship Id="rId2" Type="http://schemas.openxmlformats.org/officeDocument/2006/relationships/hyperlink" Target="https://app.orcafascio.com/orc/orcamentos/6500e8bc859a02704d5b9939/composicoes/66340e3b49d5170c02f37ec2" TargetMode="External"/><Relationship Id="rId3" Type="http://schemas.openxmlformats.org/officeDocument/2006/relationships/hyperlink" Target="https://app.orcafascio.com/orc/orcamentos/6500e8bc859a02704d5b9939/composicoes/662a724e9be9208c476ab2c1" TargetMode="External"/><Relationship Id="rId4" Type="http://schemas.openxmlformats.org/officeDocument/2006/relationships/hyperlink" Target="https://app.orcafascio.com/orc/orcamentos/6500e8bc859a02704d5b9939/composicoes/662a74ce9be9208c476abf1b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0"/>
  <sheetViews>
    <sheetView showFormulas="false" showGridLines="true" showRowColHeaders="true" showZeros="true" rightToLeft="false" tabSelected="false" showOutlineSymbols="false" defaultGridColor="true" view="pageBreakPreview" topLeftCell="B1" colorId="64" zoomScale="90" zoomScaleNormal="70" zoomScalePageLayoutView="90" workbookViewId="0">
      <pane xSplit="0" ySplit="6" topLeftCell="A52" activePane="bottomLeft" state="frozen"/>
      <selection pane="topLeft" activeCell="B1" activeCellId="0" sqref="B1"/>
      <selection pane="bottomLeft" activeCell="D20" activeCellId="0" sqref="D20"/>
    </sheetView>
  </sheetViews>
  <sheetFormatPr defaultColWidth="9.00390625" defaultRowHeight="14.25" customHeight="true" zeroHeight="false" outlineLevelRow="0" outlineLevelCol="0"/>
  <cols>
    <col collapsed="false" customWidth="true" hidden="false" outlineLevel="0" max="2" min="1" style="1" width="10"/>
    <col collapsed="false" customWidth="true" hidden="false" outlineLevel="0" max="3" min="3" style="1" width="13.25"/>
    <col collapsed="false" customWidth="true" hidden="false" outlineLevel="0" max="4" min="4" style="2" width="60"/>
    <col collapsed="false" customWidth="true" hidden="false" outlineLevel="0" max="5" min="5" style="2" width="8"/>
    <col collapsed="false" customWidth="true" hidden="false" outlineLevel="0" max="6" min="6" style="2" width="14.25"/>
    <col collapsed="false" customWidth="true" hidden="false" outlineLevel="0" max="8" min="7" style="2" width="13"/>
    <col collapsed="false" customWidth="true" hidden="false" outlineLevel="0" max="9" min="9" style="2" width="15.5"/>
    <col collapsed="false" customWidth="true" hidden="false" outlineLevel="0" max="10" min="10" style="2" width="15.88"/>
    <col collapsed="false" customWidth="true" hidden="false" outlineLevel="0" max="11" min="11" style="2" width="11"/>
    <col collapsed="false" customWidth="true" hidden="false" outlineLevel="0" max="12" min="12" style="2" width="16.26"/>
    <col collapsed="false" customWidth="true" hidden="false" outlineLevel="0" max="13" min="13" style="2" width="15.88"/>
    <col collapsed="false" customWidth="false" hidden="true" outlineLevel="0" max="14" min="14" style="2" width="9"/>
    <col collapsed="false" customWidth="true" hidden="true" outlineLevel="0" max="15" min="15" style="2" width="11.62"/>
    <col collapsed="false" customWidth="true" hidden="false" outlineLevel="0" max="16" min="16" style="2" width="16.38"/>
    <col collapsed="false" customWidth="true" hidden="false" outlineLevel="0" max="17" min="17" style="2" width="12.12"/>
    <col collapsed="false" customWidth="false" hidden="false" outlineLevel="0" max="16384" min="18" style="2" width="9"/>
  </cols>
  <sheetData>
    <row r="1" customFormat="false" ht="58.5" hidden="false" customHeight="true" outlineLevel="0" collapsed="false">
      <c r="A1" s="3"/>
      <c r="B1" s="3"/>
      <c r="C1" s="3"/>
      <c r="D1" s="4" t="s">
        <v>0</v>
      </c>
      <c r="E1" s="4"/>
      <c r="F1" s="4"/>
      <c r="G1" s="4"/>
      <c r="H1" s="4"/>
      <c r="I1" s="4"/>
      <c r="J1" s="5" t="s">
        <v>1</v>
      </c>
      <c r="K1" s="5"/>
      <c r="L1" s="5"/>
      <c r="M1" s="5"/>
      <c r="N1" s="5"/>
      <c r="O1" s="5"/>
      <c r="P1" s="5"/>
      <c r="Q1" s="5"/>
    </row>
    <row r="2" customFormat="false" ht="21.75" hidden="false" customHeight="true" outlineLevel="0" collapsed="false">
      <c r="A2" s="6" t="s">
        <v>2</v>
      </c>
      <c r="B2" s="6"/>
      <c r="C2" s="6"/>
      <c r="D2" s="7" t="s">
        <v>3</v>
      </c>
      <c r="E2" s="7"/>
      <c r="F2" s="4" t="s">
        <v>4</v>
      </c>
      <c r="G2" s="8" t="s">
        <v>5</v>
      </c>
      <c r="H2" s="9" t="s">
        <v>6</v>
      </c>
      <c r="I2" s="9"/>
      <c r="J2" s="5"/>
      <c r="K2" s="5"/>
      <c r="L2" s="5"/>
      <c r="M2" s="5"/>
      <c r="N2" s="5"/>
      <c r="O2" s="5"/>
      <c r="P2" s="5"/>
      <c r="Q2" s="5"/>
    </row>
    <row r="3" customFormat="false" ht="30" hidden="false" customHeight="true" outlineLevel="0" collapsed="false">
      <c r="A3" s="6" t="s">
        <v>7</v>
      </c>
      <c r="B3" s="6"/>
      <c r="C3" s="6"/>
      <c r="D3" s="7" t="s">
        <v>8</v>
      </c>
      <c r="E3" s="7"/>
      <c r="F3" s="10" t="s">
        <v>9</v>
      </c>
      <c r="G3" s="10"/>
      <c r="H3" s="11" t="s">
        <v>10</v>
      </c>
      <c r="I3" s="11" t="s">
        <v>11</v>
      </c>
      <c r="J3" s="5"/>
      <c r="K3" s="5"/>
      <c r="L3" s="5"/>
      <c r="M3" s="5"/>
      <c r="N3" s="5"/>
      <c r="O3" s="5"/>
      <c r="P3" s="5"/>
      <c r="Q3" s="5"/>
    </row>
    <row r="4" customFormat="false" ht="78.75" hidden="false" customHeight="true" outlineLevel="0" collapsed="false">
      <c r="A4" s="6" t="s">
        <v>12</v>
      </c>
      <c r="B4" s="6"/>
      <c r="C4" s="6"/>
      <c r="D4" s="7" t="s">
        <v>13</v>
      </c>
      <c r="E4" s="7"/>
      <c r="F4" s="10" t="s">
        <v>14</v>
      </c>
      <c r="G4" s="10"/>
      <c r="H4" s="12" t="n">
        <v>0.2042</v>
      </c>
      <c r="I4" s="11" t="s">
        <v>15</v>
      </c>
      <c r="J4" s="5"/>
      <c r="K4" s="5"/>
      <c r="L4" s="5"/>
      <c r="M4" s="5"/>
      <c r="N4" s="5"/>
      <c r="O4" s="5"/>
      <c r="P4" s="5"/>
      <c r="Q4" s="5"/>
    </row>
    <row r="5" customFormat="false" ht="23.25" hidden="false" customHeight="true" outlineLevel="0" collapsed="false">
      <c r="A5" s="13" t="s">
        <v>16</v>
      </c>
      <c r="B5" s="13"/>
      <c r="C5" s="13"/>
      <c r="D5" s="13"/>
      <c r="E5" s="13"/>
      <c r="F5" s="13"/>
      <c r="G5" s="13"/>
      <c r="H5" s="13"/>
      <c r="I5" s="13"/>
      <c r="J5" s="14" t="s">
        <v>17</v>
      </c>
      <c r="K5" s="14"/>
      <c r="L5" s="14" t="s">
        <v>18</v>
      </c>
      <c r="M5" s="14"/>
      <c r="N5" s="14" t="s">
        <v>19</v>
      </c>
      <c r="O5" s="14"/>
      <c r="P5" s="15" t="s">
        <v>20</v>
      </c>
      <c r="Q5" s="15"/>
    </row>
    <row r="6" customFormat="false" ht="35.05" hidden="false" customHeight="false" outlineLevel="0" collapsed="false">
      <c r="A6" s="16" t="s">
        <v>21</v>
      </c>
      <c r="B6" s="16" t="s">
        <v>22</v>
      </c>
      <c r="C6" s="16" t="s">
        <v>23</v>
      </c>
      <c r="D6" s="16" t="s">
        <v>24</v>
      </c>
      <c r="E6" s="16" t="s">
        <v>25</v>
      </c>
      <c r="F6" s="16" t="s">
        <v>26</v>
      </c>
      <c r="G6" s="17" t="s">
        <v>27</v>
      </c>
      <c r="H6" s="17" t="s">
        <v>28</v>
      </c>
      <c r="I6" s="17" t="s">
        <v>29</v>
      </c>
      <c r="J6" s="16" t="s">
        <v>26</v>
      </c>
      <c r="K6" s="16" t="s">
        <v>30</v>
      </c>
      <c r="L6" s="16" t="s">
        <v>26</v>
      </c>
      <c r="M6" s="16" t="s">
        <v>30</v>
      </c>
      <c r="N6" s="16" t="s">
        <v>26</v>
      </c>
      <c r="O6" s="16" t="s">
        <v>30</v>
      </c>
      <c r="P6" s="18" t="s">
        <v>26</v>
      </c>
      <c r="Q6" s="18" t="s">
        <v>30</v>
      </c>
    </row>
    <row r="7" customFormat="false" ht="24" hidden="false" customHeight="true" outlineLevel="0" collapsed="false">
      <c r="A7" s="18" t="s">
        <v>31</v>
      </c>
      <c r="B7" s="18"/>
      <c r="C7" s="18"/>
      <c r="D7" s="19" t="s">
        <v>32</v>
      </c>
      <c r="E7" s="19"/>
      <c r="F7" s="20"/>
      <c r="G7" s="21"/>
      <c r="H7" s="21"/>
      <c r="I7" s="20" t="n">
        <v>8675.67</v>
      </c>
      <c r="J7" s="22"/>
      <c r="K7" s="20" t="n">
        <f aca="false">SUM(K8:K16)</f>
        <v>5790.803</v>
      </c>
      <c r="L7" s="22"/>
      <c r="M7" s="20" t="n">
        <f aca="false">SUM(M8:M16)</f>
        <v>2884.87</v>
      </c>
      <c r="N7" s="22"/>
      <c r="O7" s="22"/>
      <c r="P7" s="22"/>
      <c r="Q7" s="20" t="n">
        <f aca="false">SUM(Q8:Q16)</f>
        <v>0</v>
      </c>
    </row>
    <row r="8" customFormat="false" ht="25.5" hidden="false" customHeight="true" outlineLevel="0" collapsed="false">
      <c r="A8" s="23" t="s">
        <v>33</v>
      </c>
      <c r="B8" s="23" t="s">
        <v>34</v>
      </c>
      <c r="C8" s="23" t="s">
        <v>35</v>
      </c>
      <c r="D8" s="24" t="s">
        <v>36</v>
      </c>
      <c r="E8" s="23" t="s">
        <v>37</v>
      </c>
      <c r="F8" s="25" t="n">
        <v>1</v>
      </c>
      <c r="G8" s="25" t="n">
        <v>233.94</v>
      </c>
      <c r="H8" s="25" t="n">
        <v>281.71</v>
      </c>
      <c r="I8" s="25" t="n">
        <v>281.71</v>
      </c>
      <c r="J8" s="22" t="n">
        <f aca="false">F8</f>
        <v>1</v>
      </c>
      <c r="K8" s="22" t="n">
        <f aca="false">(H8*J8)</f>
        <v>281.71</v>
      </c>
      <c r="L8" s="22"/>
      <c r="M8" s="22" t="n">
        <f aca="false">(H8*L8)</f>
        <v>0</v>
      </c>
      <c r="N8" s="22"/>
      <c r="O8" s="22"/>
      <c r="P8" s="22" t="n">
        <f aca="false">F8-J8-L8-N8</f>
        <v>0</v>
      </c>
      <c r="Q8" s="22" t="n">
        <f aca="false">TRUNC(H8*P8,2)</f>
        <v>0</v>
      </c>
    </row>
    <row r="9" customFormat="false" ht="24" hidden="false" customHeight="true" outlineLevel="0" collapsed="false">
      <c r="A9" s="23" t="s">
        <v>38</v>
      </c>
      <c r="B9" s="23" t="s">
        <v>39</v>
      </c>
      <c r="C9" s="23" t="s">
        <v>35</v>
      </c>
      <c r="D9" s="24" t="s">
        <v>40</v>
      </c>
      <c r="E9" s="23" t="s">
        <v>37</v>
      </c>
      <c r="F9" s="25" t="n">
        <v>1</v>
      </c>
      <c r="G9" s="25" t="n">
        <v>115.18</v>
      </c>
      <c r="H9" s="25" t="n">
        <v>138.69</v>
      </c>
      <c r="I9" s="25" t="n">
        <v>138.69</v>
      </c>
      <c r="J9" s="22" t="n">
        <f aca="false">F9</f>
        <v>1</v>
      </c>
      <c r="K9" s="22" t="n">
        <f aca="false">(H9*J9)</f>
        <v>138.69</v>
      </c>
      <c r="L9" s="22"/>
      <c r="M9" s="22" t="n">
        <f aca="false">(H9*L9)</f>
        <v>0</v>
      </c>
      <c r="N9" s="22"/>
      <c r="O9" s="22"/>
      <c r="P9" s="22" t="n">
        <f aca="false">F9-J9-L9-N9</f>
        <v>0</v>
      </c>
      <c r="Q9" s="22" t="n">
        <f aca="false">TRUNC(H9*P9,2)</f>
        <v>0</v>
      </c>
    </row>
    <row r="10" customFormat="false" ht="25.5" hidden="false" customHeight="true" outlineLevel="0" collapsed="false">
      <c r="A10" s="23" t="s">
        <v>41</v>
      </c>
      <c r="B10" s="23" t="s">
        <v>34</v>
      </c>
      <c r="C10" s="23" t="s">
        <v>35</v>
      </c>
      <c r="D10" s="24" t="s">
        <v>42</v>
      </c>
      <c r="E10" s="23" t="s">
        <v>37</v>
      </c>
      <c r="F10" s="25" t="n">
        <v>2</v>
      </c>
      <c r="G10" s="25" t="n">
        <v>233.94</v>
      </c>
      <c r="H10" s="25" t="n">
        <v>281.71</v>
      </c>
      <c r="I10" s="25" t="n">
        <v>563.42</v>
      </c>
      <c r="J10" s="22" t="n">
        <f aca="false">F10</f>
        <v>2</v>
      </c>
      <c r="K10" s="22" t="n">
        <f aca="false">(H10*J10)</f>
        <v>563.42</v>
      </c>
      <c r="L10" s="22"/>
      <c r="M10" s="22" t="n">
        <f aca="false">(H10*L10)</f>
        <v>0</v>
      </c>
      <c r="N10" s="22"/>
      <c r="O10" s="22"/>
      <c r="P10" s="22" t="n">
        <f aca="false">F10-J10-L10-N10</f>
        <v>0</v>
      </c>
      <c r="Q10" s="22" t="n">
        <f aca="false">TRUNC(H10*P10,2)</f>
        <v>0</v>
      </c>
    </row>
    <row r="11" customFormat="false" ht="39" hidden="false" customHeight="true" outlineLevel="0" collapsed="false">
      <c r="A11" s="23" t="s">
        <v>43</v>
      </c>
      <c r="B11" s="23" t="s">
        <v>44</v>
      </c>
      <c r="C11" s="23" t="s">
        <v>45</v>
      </c>
      <c r="D11" s="24" t="s">
        <v>46</v>
      </c>
      <c r="E11" s="23" t="s">
        <v>47</v>
      </c>
      <c r="F11" s="25" t="n">
        <v>1</v>
      </c>
      <c r="G11" s="25" t="n">
        <v>538.82</v>
      </c>
      <c r="H11" s="25" t="n">
        <v>648.84</v>
      </c>
      <c r="I11" s="25" t="n">
        <v>648.84</v>
      </c>
      <c r="J11" s="22" t="n">
        <f aca="false">F11</f>
        <v>1</v>
      </c>
      <c r="K11" s="22" t="n">
        <f aca="false">(H11*J11)</f>
        <v>648.84</v>
      </c>
      <c r="L11" s="22"/>
      <c r="M11" s="22" t="n">
        <f aca="false">(H11*L11)</f>
        <v>0</v>
      </c>
      <c r="N11" s="22"/>
      <c r="O11" s="22"/>
      <c r="P11" s="22" t="n">
        <f aca="false">F11-J11-L11-N11</f>
        <v>0</v>
      </c>
      <c r="Q11" s="22" t="n">
        <f aca="false">TRUNC(H11*P11,2)</f>
        <v>0</v>
      </c>
    </row>
    <row r="12" customFormat="false" ht="39" hidden="false" customHeight="true" outlineLevel="0" collapsed="false">
      <c r="A12" s="23" t="s">
        <v>48</v>
      </c>
      <c r="B12" s="23" t="s">
        <v>49</v>
      </c>
      <c r="C12" s="23" t="s">
        <v>50</v>
      </c>
      <c r="D12" s="24" t="s">
        <v>51</v>
      </c>
      <c r="E12" s="23" t="s">
        <v>37</v>
      </c>
      <c r="F12" s="25" t="n">
        <v>1</v>
      </c>
      <c r="G12" s="25" t="n">
        <v>191.35</v>
      </c>
      <c r="H12" s="25" t="n">
        <v>230.42</v>
      </c>
      <c r="I12" s="25" t="n">
        <v>230.42</v>
      </c>
      <c r="J12" s="22" t="n">
        <f aca="false">0.5</f>
        <v>0.5</v>
      </c>
      <c r="K12" s="22" t="n">
        <f aca="false">(H12*J12)</f>
        <v>115.21</v>
      </c>
      <c r="L12" s="22" t="n">
        <v>0.5</v>
      </c>
      <c r="M12" s="22" t="n">
        <f aca="false">(H12*L12)</f>
        <v>115.21</v>
      </c>
      <c r="N12" s="22"/>
      <c r="O12" s="22"/>
      <c r="P12" s="22" t="n">
        <f aca="false">F12-J12-L12-N12</f>
        <v>0</v>
      </c>
      <c r="Q12" s="22" t="n">
        <f aca="false">TRUNC(H12*P12,2)</f>
        <v>0</v>
      </c>
    </row>
    <row r="13" customFormat="false" ht="39" hidden="false" customHeight="true" outlineLevel="0" collapsed="false">
      <c r="A13" s="23" t="s">
        <v>52</v>
      </c>
      <c r="B13" s="23" t="s">
        <v>53</v>
      </c>
      <c r="C13" s="23" t="s">
        <v>54</v>
      </c>
      <c r="D13" s="24" t="s">
        <v>55</v>
      </c>
      <c r="E13" s="23" t="s">
        <v>56</v>
      </c>
      <c r="F13" s="25" t="n">
        <v>81.6</v>
      </c>
      <c r="G13" s="25" t="n">
        <v>34.8</v>
      </c>
      <c r="H13" s="25" t="n">
        <v>41.9</v>
      </c>
      <c r="I13" s="25" t="n">
        <v>3419.04</v>
      </c>
      <c r="J13" s="22" t="n">
        <f aca="false">F13</f>
        <v>81.6</v>
      </c>
      <c r="K13" s="22" t="n">
        <f aca="false">(H13*J13)</f>
        <v>3419.04</v>
      </c>
      <c r="L13" s="22"/>
      <c r="M13" s="22" t="n">
        <f aca="false">(H13*L13)</f>
        <v>0</v>
      </c>
      <c r="N13" s="22"/>
      <c r="O13" s="22"/>
      <c r="P13" s="22" t="n">
        <f aca="false">F13-J13-L13-N13</f>
        <v>0</v>
      </c>
      <c r="Q13" s="22" t="n">
        <f aca="false">TRUNC(H13*P13,2)</f>
        <v>0</v>
      </c>
    </row>
    <row r="14" customFormat="false" ht="25.5" hidden="false" customHeight="true" outlineLevel="0" collapsed="false">
      <c r="A14" s="23" t="s">
        <v>57</v>
      </c>
      <c r="B14" s="23" t="s">
        <v>58</v>
      </c>
      <c r="C14" s="23" t="s">
        <v>45</v>
      </c>
      <c r="D14" s="24" t="s">
        <v>59</v>
      </c>
      <c r="E14" s="23" t="s">
        <v>60</v>
      </c>
      <c r="F14" s="25" t="n">
        <v>7.34</v>
      </c>
      <c r="G14" s="25" t="n">
        <v>33.18</v>
      </c>
      <c r="H14" s="25" t="n">
        <v>39.95</v>
      </c>
      <c r="I14" s="25" t="n">
        <v>293.23</v>
      </c>
      <c r="J14" s="22" t="n">
        <f aca="false">F14</f>
        <v>7.34</v>
      </c>
      <c r="K14" s="22" t="n">
        <f aca="false">(H14*J14)</f>
        <v>293.233</v>
      </c>
      <c r="L14" s="22"/>
      <c r="M14" s="22" t="n">
        <f aca="false">(H14*L14)</f>
        <v>0</v>
      </c>
      <c r="N14" s="22"/>
      <c r="O14" s="22"/>
      <c r="P14" s="22" t="n">
        <f aca="false">F14-J14-L14-N14</f>
        <v>0</v>
      </c>
      <c r="Q14" s="22" t="n">
        <f aca="false">TRUNC(H14*P14,2)</f>
        <v>0</v>
      </c>
    </row>
    <row r="15" customFormat="false" ht="25.5" hidden="false" customHeight="true" outlineLevel="0" collapsed="false">
      <c r="A15" s="23" t="s">
        <v>61</v>
      </c>
      <c r="B15" s="23" t="s">
        <v>62</v>
      </c>
      <c r="C15" s="23" t="s">
        <v>54</v>
      </c>
      <c r="D15" s="24" t="s">
        <v>63</v>
      </c>
      <c r="E15" s="23" t="s">
        <v>37</v>
      </c>
      <c r="F15" s="25" t="n">
        <v>1</v>
      </c>
      <c r="G15" s="25" t="n">
        <v>274.59</v>
      </c>
      <c r="H15" s="25" t="n">
        <v>330.66</v>
      </c>
      <c r="I15" s="25" t="n">
        <v>330.66</v>
      </c>
      <c r="J15" s="22" t="n">
        <f aca="false">F15</f>
        <v>1</v>
      </c>
      <c r="K15" s="22" t="n">
        <f aca="false">(H15*J15)</f>
        <v>330.66</v>
      </c>
      <c r="L15" s="22"/>
      <c r="M15" s="22" t="n">
        <f aca="false">(H15*L15)</f>
        <v>0</v>
      </c>
      <c r="N15" s="22"/>
      <c r="O15" s="22"/>
      <c r="P15" s="22" t="n">
        <f aca="false">F15-J15-L15-N15</f>
        <v>0</v>
      </c>
      <c r="Q15" s="22" t="n">
        <f aca="false">TRUNC(H15*P15,2)</f>
        <v>0</v>
      </c>
    </row>
    <row r="16" customFormat="false" ht="25.5" hidden="false" customHeight="true" outlineLevel="0" collapsed="false">
      <c r="A16" s="23" t="s">
        <v>64</v>
      </c>
      <c r="B16" s="23" t="s">
        <v>65</v>
      </c>
      <c r="C16" s="23" t="s">
        <v>50</v>
      </c>
      <c r="D16" s="24" t="s">
        <v>66</v>
      </c>
      <c r="E16" s="23" t="s">
        <v>37</v>
      </c>
      <c r="F16" s="25" t="n">
        <v>1</v>
      </c>
      <c r="G16" s="25" t="n">
        <v>2300</v>
      </c>
      <c r="H16" s="25" t="n">
        <v>2769.66</v>
      </c>
      <c r="I16" s="25" t="n">
        <v>2769.66</v>
      </c>
      <c r="J16" s="22" t="n">
        <v>0</v>
      </c>
      <c r="K16" s="22" t="n">
        <f aca="false">(H16*J16)</f>
        <v>0</v>
      </c>
      <c r="L16" s="22" t="n">
        <v>1</v>
      </c>
      <c r="M16" s="22" t="n">
        <f aca="false">(H16*L16)</f>
        <v>2769.66</v>
      </c>
      <c r="N16" s="22"/>
      <c r="O16" s="22"/>
      <c r="P16" s="22" t="n">
        <f aca="false">F16-J16-L16-N16</f>
        <v>0</v>
      </c>
      <c r="Q16" s="22" t="n">
        <f aca="false">TRUNC(H16*P16,2)</f>
        <v>0</v>
      </c>
    </row>
    <row r="17" customFormat="false" ht="24" hidden="false" customHeight="true" outlineLevel="0" collapsed="false">
      <c r="A17" s="18" t="s">
        <v>67</v>
      </c>
      <c r="B17" s="18"/>
      <c r="C17" s="18"/>
      <c r="D17" s="19" t="s">
        <v>68</v>
      </c>
      <c r="E17" s="19"/>
      <c r="F17" s="20"/>
      <c r="G17" s="21"/>
      <c r="H17" s="21"/>
      <c r="I17" s="20" t="n">
        <v>87634.54</v>
      </c>
      <c r="J17" s="22"/>
      <c r="K17" s="20" t="n">
        <f aca="false">SUM(K18:K24)</f>
        <v>28983.55</v>
      </c>
      <c r="L17" s="22"/>
      <c r="M17" s="20" t="n">
        <f aca="false">SUM(M18:M24)</f>
        <v>26222.0032</v>
      </c>
      <c r="N17" s="22"/>
      <c r="O17" s="22"/>
      <c r="P17" s="22"/>
      <c r="Q17" s="20" t="n">
        <f aca="false">SUM(Q18:Q24)</f>
        <v>32428.98</v>
      </c>
    </row>
    <row r="18" customFormat="false" ht="25.5" hidden="false" customHeight="true" outlineLevel="0" collapsed="false">
      <c r="A18" s="23" t="s">
        <v>69</v>
      </c>
      <c r="B18" s="23" t="s">
        <v>70</v>
      </c>
      <c r="C18" s="23" t="s">
        <v>45</v>
      </c>
      <c r="D18" s="24" t="s">
        <v>71</v>
      </c>
      <c r="E18" s="23" t="s">
        <v>72</v>
      </c>
      <c r="F18" s="25" t="n">
        <v>3</v>
      </c>
      <c r="G18" s="25" t="n">
        <v>447.96</v>
      </c>
      <c r="H18" s="25" t="n">
        <v>539.43</v>
      </c>
      <c r="I18" s="25" t="n">
        <v>1618.29</v>
      </c>
      <c r="J18" s="22" t="n">
        <v>1</v>
      </c>
      <c r="K18" s="22" t="n">
        <f aca="false">(H18*J18)</f>
        <v>539.43</v>
      </c>
      <c r="L18" s="22" t="n">
        <v>1</v>
      </c>
      <c r="M18" s="22" t="n">
        <f aca="false">(H18*L18)</f>
        <v>539.43</v>
      </c>
      <c r="N18" s="22"/>
      <c r="O18" s="22"/>
      <c r="P18" s="22" t="n">
        <f aca="false">F18-J18-L18-N18</f>
        <v>1</v>
      </c>
      <c r="Q18" s="22" t="n">
        <f aca="false">TRUNC(H18*P18,2)</f>
        <v>539.43</v>
      </c>
    </row>
    <row r="19" customFormat="false" ht="25.5" hidden="false" customHeight="true" outlineLevel="0" collapsed="false">
      <c r="A19" s="23" t="s">
        <v>73</v>
      </c>
      <c r="B19" s="23" t="s">
        <v>74</v>
      </c>
      <c r="C19" s="23" t="s">
        <v>45</v>
      </c>
      <c r="D19" s="24" t="s">
        <v>75</v>
      </c>
      <c r="E19" s="23" t="s">
        <v>72</v>
      </c>
      <c r="F19" s="25" t="n">
        <v>3</v>
      </c>
      <c r="G19" s="25" t="n">
        <v>535.96</v>
      </c>
      <c r="H19" s="25" t="n">
        <v>645.4</v>
      </c>
      <c r="I19" s="25" t="n">
        <v>1936.2</v>
      </c>
      <c r="J19" s="22" t="n">
        <v>1</v>
      </c>
      <c r="K19" s="22" t="n">
        <f aca="false">(H19*J19)</f>
        <v>645.4</v>
      </c>
      <c r="L19" s="22" t="n">
        <v>1</v>
      </c>
      <c r="M19" s="22" t="n">
        <f aca="false">(H19*L19)</f>
        <v>645.4</v>
      </c>
      <c r="N19" s="22"/>
      <c r="O19" s="22"/>
      <c r="P19" s="22" t="n">
        <f aca="false">F19-J19-L19-N19</f>
        <v>1</v>
      </c>
      <c r="Q19" s="22" t="n">
        <f aca="false">TRUNC(H19*P19,2)</f>
        <v>645.4</v>
      </c>
    </row>
    <row r="20" customFormat="false" ht="25.5" hidden="false" customHeight="true" outlineLevel="0" collapsed="false">
      <c r="A20" s="23" t="s">
        <v>76</v>
      </c>
      <c r="B20" s="23" t="s">
        <v>77</v>
      </c>
      <c r="C20" s="23" t="s">
        <v>54</v>
      </c>
      <c r="D20" s="24" t="s">
        <v>78</v>
      </c>
      <c r="E20" s="23" t="s">
        <v>79</v>
      </c>
      <c r="F20" s="25" t="n">
        <v>3</v>
      </c>
      <c r="G20" s="25" t="n">
        <v>4280.62</v>
      </c>
      <c r="H20" s="25" t="n">
        <v>5154.72</v>
      </c>
      <c r="I20" s="25" t="n">
        <v>15464.16</v>
      </c>
      <c r="J20" s="22" t="n">
        <v>1</v>
      </c>
      <c r="K20" s="22" t="n">
        <f aca="false">(H20*J20)</f>
        <v>5154.72</v>
      </c>
      <c r="L20" s="22" t="n">
        <v>1</v>
      </c>
      <c r="M20" s="22" t="n">
        <f aca="false">(H20*L20)</f>
        <v>5154.72</v>
      </c>
      <c r="N20" s="22"/>
      <c r="O20" s="22"/>
      <c r="P20" s="22" t="n">
        <f aca="false">F20-J20-L20-N20</f>
        <v>1</v>
      </c>
      <c r="Q20" s="22" t="n">
        <f aca="false">TRUNC(H20*P20,2)</f>
        <v>5154.72</v>
      </c>
    </row>
    <row r="21" customFormat="false" ht="25.5" hidden="false" customHeight="true" outlineLevel="0" collapsed="false">
      <c r="A21" s="23" t="s">
        <v>76</v>
      </c>
      <c r="B21" s="23" t="s">
        <v>80</v>
      </c>
      <c r="C21" s="23" t="s">
        <v>45</v>
      </c>
      <c r="D21" s="24" t="s">
        <v>81</v>
      </c>
      <c r="E21" s="23" t="s">
        <v>82</v>
      </c>
      <c r="F21" s="25" t="n">
        <v>15096</v>
      </c>
      <c r="G21" s="25" t="n">
        <v>2.28</v>
      </c>
      <c r="H21" s="25" t="n">
        <v>2.74</v>
      </c>
      <c r="I21" s="25" t="n">
        <v>41363.04</v>
      </c>
      <c r="J21" s="22" t="n">
        <f aca="false">(645*4)+(882*2)</f>
        <v>4344</v>
      </c>
      <c r="K21" s="22" t="n">
        <f aca="false">(H21*J21)</f>
        <v>11902.56</v>
      </c>
      <c r="L21" s="22" t="n">
        <f aca="false">F21*33%</f>
        <v>4981.68</v>
      </c>
      <c r="M21" s="22" t="n">
        <f aca="false">(H21*L21)</f>
        <v>13649.8032</v>
      </c>
      <c r="N21" s="22"/>
      <c r="O21" s="22"/>
      <c r="P21" s="22" t="n">
        <f aca="false">F21-J21-L21-N21</f>
        <v>5770.32</v>
      </c>
      <c r="Q21" s="22" t="n">
        <f aca="false">TRUNC(H21*P21,2)</f>
        <v>15810.67</v>
      </c>
      <c r="T21" s="26"/>
    </row>
    <row r="22" customFormat="false" ht="25.5" hidden="false" customHeight="true" outlineLevel="0" collapsed="false">
      <c r="A22" s="23" t="s">
        <v>83</v>
      </c>
      <c r="B22" s="23" t="s">
        <v>84</v>
      </c>
      <c r="C22" s="23" t="s">
        <v>50</v>
      </c>
      <c r="D22" s="24" t="s">
        <v>85</v>
      </c>
      <c r="E22" s="23" t="s">
        <v>86</v>
      </c>
      <c r="F22" s="25" t="n">
        <v>1</v>
      </c>
      <c r="G22" s="25" t="n">
        <v>3360</v>
      </c>
      <c r="H22" s="25" t="n">
        <v>4046.11</v>
      </c>
      <c r="I22" s="25" t="n">
        <v>4046.11</v>
      </c>
      <c r="J22" s="22"/>
      <c r="K22" s="22"/>
      <c r="L22" s="22"/>
      <c r="M22" s="22" t="n">
        <f aca="false">(H22*L22)</f>
        <v>0</v>
      </c>
      <c r="N22" s="22"/>
      <c r="O22" s="22"/>
      <c r="P22" s="22" t="n">
        <f aca="false">F22-J22-L22-N22</f>
        <v>1</v>
      </c>
      <c r="Q22" s="22" t="n">
        <f aca="false">TRUNC(H22*P22,2)</f>
        <v>4046.11</v>
      </c>
    </row>
    <row r="23" customFormat="false" ht="25.5" hidden="false" customHeight="true" outlineLevel="0" collapsed="false">
      <c r="A23" s="23" t="s">
        <v>87</v>
      </c>
      <c r="B23" s="23" t="s">
        <v>88</v>
      </c>
      <c r="C23" s="23" t="s">
        <v>54</v>
      </c>
      <c r="D23" s="24" t="s">
        <v>89</v>
      </c>
      <c r="E23" s="23" t="s">
        <v>90</v>
      </c>
      <c r="F23" s="25" t="n">
        <v>192</v>
      </c>
      <c r="G23" s="25" t="n">
        <v>96.01</v>
      </c>
      <c r="H23" s="25" t="n">
        <v>115.61</v>
      </c>
      <c r="I23" s="25" t="n">
        <v>22197.12</v>
      </c>
      <c r="J23" s="22" t="n">
        <f aca="false">15*6</f>
        <v>90</v>
      </c>
      <c r="K23" s="22" t="n">
        <f aca="false">(H23*J23)</f>
        <v>10404.9</v>
      </c>
      <c r="L23" s="22" t="n">
        <v>51</v>
      </c>
      <c r="M23" s="22" t="n">
        <f aca="false">(H23*L23)</f>
        <v>5896.11</v>
      </c>
      <c r="N23" s="22"/>
      <c r="O23" s="22"/>
      <c r="P23" s="22" t="n">
        <f aca="false">F23-J23-L23-N23</f>
        <v>51</v>
      </c>
      <c r="Q23" s="22" t="n">
        <f aca="false">TRUNC(H23*P23,2)</f>
        <v>5896.11</v>
      </c>
      <c r="S23" s="27"/>
    </row>
    <row r="24" customFormat="false" ht="25.5" hidden="false" customHeight="true" outlineLevel="0" collapsed="false">
      <c r="A24" s="23" t="s">
        <v>91</v>
      </c>
      <c r="B24" s="23" t="s">
        <v>92</v>
      </c>
      <c r="C24" s="23" t="s">
        <v>50</v>
      </c>
      <c r="D24" s="24" t="s">
        <v>93</v>
      </c>
      <c r="E24" s="23" t="s">
        <v>60</v>
      </c>
      <c r="F24" s="25" t="n">
        <v>18</v>
      </c>
      <c r="G24" s="25" t="n">
        <v>46.58</v>
      </c>
      <c r="H24" s="25" t="n">
        <v>56.09</v>
      </c>
      <c r="I24" s="25" t="n">
        <v>1009.62</v>
      </c>
      <c r="J24" s="22" t="n">
        <f aca="false">F24/3</f>
        <v>6</v>
      </c>
      <c r="K24" s="22" t="n">
        <f aca="false">(H24*J24)</f>
        <v>336.54</v>
      </c>
      <c r="L24" s="22" t="n">
        <v>6</v>
      </c>
      <c r="M24" s="22" t="n">
        <f aca="false">(H24*L24)</f>
        <v>336.54</v>
      </c>
      <c r="N24" s="22"/>
      <c r="O24" s="22"/>
      <c r="P24" s="22" t="n">
        <f aca="false">F24-J24-L24-N24</f>
        <v>6</v>
      </c>
      <c r="Q24" s="22" t="n">
        <f aca="false">TRUNC(H24*P24,2)</f>
        <v>336.54</v>
      </c>
    </row>
    <row r="25" customFormat="false" ht="24" hidden="false" customHeight="true" outlineLevel="0" collapsed="false">
      <c r="A25" s="18" t="s">
        <v>94</v>
      </c>
      <c r="B25" s="18"/>
      <c r="C25" s="18"/>
      <c r="D25" s="19" t="s">
        <v>95</v>
      </c>
      <c r="E25" s="19"/>
      <c r="F25" s="20"/>
      <c r="G25" s="21"/>
      <c r="H25" s="21"/>
      <c r="I25" s="20" t="n">
        <v>8220.42</v>
      </c>
      <c r="J25" s="22"/>
      <c r="K25" s="20" t="n">
        <f aca="false">SUM(K26:K30)</f>
        <v>3754.988</v>
      </c>
      <c r="L25" s="22"/>
      <c r="M25" s="20" t="n">
        <f aca="false">SUM(M26:M30)</f>
        <v>4465.4596</v>
      </c>
      <c r="N25" s="22"/>
      <c r="O25" s="22"/>
      <c r="P25" s="22"/>
      <c r="Q25" s="20" t="n">
        <f aca="false">SUM(Q26:Q30)</f>
        <v>0</v>
      </c>
    </row>
    <row r="26" customFormat="false" ht="25.5" hidden="false" customHeight="true" outlineLevel="0" collapsed="false">
      <c r="A26" s="23" t="s">
        <v>96</v>
      </c>
      <c r="B26" s="23" t="s">
        <v>94</v>
      </c>
      <c r="C26" s="23" t="s">
        <v>45</v>
      </c>
      <c r="D26" s="24" t="s">
        <v>97</v>
      </c>
      <c r="E26" s="23" t="s">
        <v>98</v>
      </c>
      <c r="F26" s="25" t="n">
        <v>392.15</v>
      </c>
      <c r="G26" s="25" t="n">
        <v>3.92</v>
      </c>
      <c r="H26" s="25" t="n">
        <v>4.72</v>
      </c>
      <c r="I26" s="25" t="n">
        <v>1850.94</v>
      </c>
      <c r="J26" s="22" t="n">
        <f aca="false">F26</f>
        <v>392.15</v>
      </c>
      <c r="K26" s="22" t="n">
        <f aca="false">(H26*J26)</f>
        <v>1850.948</v>
      </c>
      <c r="L26" s="22"/>
      <c r="M26" s="22" t="n">
        <f aca="false">(H26*L26)</f>
        <v>0</v>
      </c>
      <c r="N26" s="22"/>
      <c r="O26" s="22"/>
      <c r="P26" s="22" t="n">
        <f aca="false">F26-J26-L26-N26</f>
        <v>0</v>
      </c>
      <c r="Q26" s="22" t="n">
        <f aca="false">TRUNC(H26*P26,2)</f>
        <v>0</v>
      </c>
    </row>
    <row r="27" customFormat="false" ht="25.5" hidden="false" customHeight="true" outlineLevel="0" collapsed="false">
      <c r="A27" s="23" t="s">
        <v>99</v>
      </c>
      <c r="B27" s="23" t="s">
        <v>100</v>
      </c>
      <c r="C27" s="23" t="s">
        <v>50</v>
      </c>
      <c r="D27" s="24" t="s">
        <v>101</v>
      </c>
      <c r="E27" s="23" t="s">
        <v>60</v>
      </c>
      <c r="F27" s="25" t="n">
        <v>115.16</v>
      </c>
      <c r="G27" s="25" t="n">
        <v>27.76</v>
      </c>
      <c r="H27" s="25" t="n">
        <v>33.42</v>
      </c>
      <c r="I27" s="25" t="n">
        <v>3848.64</v>
      </c>
      <c r="J27" s="22" t="n">
        <f aca="false">3*12</f>
        <v>36</v>
      </c>
      <c r="K27" s="22" t="n">
        <f aca="false">(H27*J27)</f>
        <v>1203.12</v>
      </c>
      <c r="L27" s="22" t="n">
        <f aca="false">F27-J27</f>
        <v>79.16</v>
      </c>
      <c r="M27" s="22" t="n">
        <f aca="false">(H27*L27)</f>
        <v>2645.5272</v>
      </c>
      <c r="N27" s="22"/>
      <c r="O27" s="22"/>
      <c r="P27" s="22" t="n">
        <f aca="false">F27-J27-L27-N27</f>
        <v>0</v>
      </c>
      <c r="Q27" s="22" t="n">
        <f aca="false">TRUNC(H27*P27,2)</f>
        <v>0</v>
      </c>
    </row>
    <row r="28" customFormat="false" ht="24" hidden="false" customHeight="true" outlineLevel="0" collapsed="false">
      <c r="A28" s="23" t="s">
        <v>102</v>
      </c>
      <c r="B28" s="23" t="s">
        <v>103</v>
      </c>
      <c r="C28" s="23" t="s">
        <v>50</v>
      </c>
      <c r="D28" s="24" t="s">
        <v>104</v>
      </c>
      <c r="E28" s="23" t="s">
        <v>60</v>
      </c>
      <c r="F28" s="25" t="n">
        <v>115.16</v>
      </c>
      <c r="G28" s="25" t="n">
        <v>4.97</v>
      </c>
      <c r="H28" s="25" t="n">
        <v>5.98</v>
      </c>
      <c r="I28" s="25" t="n">
        <v>688.65</v>
      </c>
      <c r="J28" s="22" t="n">
        <f aca="false">3*12</f>
        <v>36</v>
      </c>
      <c r="K28" s="22" t="n">
        <f aca="false">(H28*J28)</f>
        <v>215.28</v>
      </c>
      <c r="L28" s="22" t="n">
        <f aca="false">F28-J28</f>
        <v>79.16</v>
      </c>
      <c r="M28" s="22" t="n">
        <f aca="false">(H28*L28)</f>
        <v>473.3768</v>
      </c>
      <c r="N28" s="22"/>
      <c r="O28" s="22"/>
      <c r="P28" s="22" t="n">
        <f aca="false">F28-J28-L28-N28</f>
        <v>0</v>
      </c>
      <c r="Q28" s="22" t="n">
        <f aca="false">TRUNC(H28*P28,2)</f>
        <v>0</v>
      </c>
    </row>
    <row r="29" customFormat="false" ht="39" hidden="false" customHeight="true" outlineLevel="0" collapsed="false">
      <c r="A29" s="23" t="s">
        <v>105</v>
      </c>
      <c r="B29" s="23" t="s">
        <v>106</v>
      </c>
      <c r="C29" s="23" t="s">
        <v>54</v>
      </c>
      <c r="D29" s="24" t="s">
        <v>107</v>
      </c>
      <c r="E29" s="23" t="s">
        <v>108</v>
      </c>
      <c r="F29" s="25" t="n">
        <v>460.64</v>
      </c>
      <c r="G29" s="25" t="n">
        <v>1.01</v>
      </c>
      <c r="H29" s="25" t="n">
        <v>1.21</v>
      </c>
      <c r="I29" s="25" t="n">
        <v>557.37</v>
      </c>
      <c r="J29" s="22" t="n">
        <f aca="false">12*6</f>
        <v>72</v>
      </c>
      <c r="K29" s="22" t="n">
        <f aca="false">(H29*J29)</f>
        <v>87.12</v>
      </c>
      <c r="L29" s="22" t="n">
        <f aca="false">F29-J29</f>
        <v>388.64</v>
      </c>
      <c r="M29" s="22" t="n">
        <f aca="false">(H29*L29)</f>
        <v>470.2544</v>
      </c>
      <c r="N29" s="22"/>
      <c r="O29" s="22"/>
      <c r="P29" s="22" t="n">
        <f aca="false">F29-J29-L29-N29</f>
        <v>0</v>
      </c>
      <c r="Q29" s="22" t="n">
        <f aca="false">TRUNC(H29*P29,2)</f>
        <v>0</v>
      </c>
    </row>
    <row r="30" customFormat="false" ht="25.5" hidden="false" customHeight="true" outlineLevel="0" collapsed="false">
      <c r="A30" s="23" t="s">
        <v>109</v>
      </c>
      <c r="B30" s="23" t="s">
        <v>110</v>
      </c>
      <c r="C30" s="23" t="s">
        <v>45</v>
      </c>
      <c r="D30" s="24" t="s">
        <v>111</v>
      </c>
      <c r="E30" s="23" t="s">
        <v>60</v>
      </c>
      <c r="F30" s="25" t="n">
        <v>115.16</v>
      </c>
      <c r="G30" s="25" t="n">
        <v>9.2</v>
      </c>
      <c r="H30" s="25" t="n">
        <v>11.07</v>
      </c>
      <c r="I30" s="25" t="n">
        <v>1274.82</v>
      </c>
      <c r="J30" s="22" t="n">
        <f aca="false">3*12</f>
        <v>36</v>
      </c>
      <c r="K30" s="22" t="n">
        <f aca="false">(H30*J30)</f>
        <v>398.52</v>
      </c>
      <c r="L30" s="22" t="n">
        <f aca="false">F30-J30</f>
        <v>79.16</v>
      </c>
      <c r="M30" s="22" t="n">
        <f aca="false">(H30*L30)</f>
        <v>876.3012</v>
      </c>
      <c r="N30" s="22"/>
      <c r="O30" s="22"/>
      <c r="P30" s="22" t="n">
        <f aca="false">F30-J30-L30-N30</f>
        <v>0</v>
      </c>
      <c r="Q30" s="22" t="n">
        <f aca="false">TRUNC(H30*P30,2)</f>
        <v>0</v>
      </c>
    </row>
    <row r="31" customFormat="false" ht="24" hidden="false" customHeight="true" outlineLevel="0" collapsed="false">
      <c r="A31" s="18" t="s">
        <v>112</v>
      </c>
      <c r="B31" s="18"/>
      <c r="C31" s="18"/>
      <c r="D31" s="19" t="s">
        <v>113</v>
      </c>
      <c r="E31" s="19"/>
      <c r="F31" s="20"/>
      <c r="G31" s="21"/>
      <c r="H31" s="21"/>
      <c r="I31" s="20" t="n">
        <v>19649.74</v>
      </c>
      <c r="J31" s="22"/>
      <c r="K31" s="20" t="n">
        <f aca="false">SUM(K32:K45)</f>
        <v>15994.20824</v>
      </c>
      <c r="L31" s="22"/>
      <c r="M31" s="20" t="n">
        <f aca="false">SUM(M32:M45)</f>
        <v>3360.5804</v>
      </c>
      <c r="N31" s="22"/>
      <c r="O31" s="22"/>
      <c r="P31" s="22"/>
      <c r="Q31" s="20" t="n">
        <f aca="false">SUM(Q32:Q45)</f>
        <v>295</v>
      </c>
    </row>
    <row r="32" customFormat="false" ht="39" hidden="false" customHeight="true" outlineLevel="0" collapsed="false">
      <c r="A32" s="23" t="s">
        <v>114</v>
      </c>
      <c r="B32" s="23" t="s">
        <v>115</v>
      </c>
      <c r="C32" s="23" t="s">
        <v>54</v>
      </c>
      <c r="D32" s="24" t="s">
        <v>116</v>
      </c>
      <c r="E32" s="23" t="s">
        <v>60</v>
      </c>
      <c r="F32" s="25" t="n">
        <v>6.44</v>
      </c>
      <c r="G32" s="25" t="n">
        <v>55.1</v>
      </c>
      <c r="H32" s="25" t="n">
        <v>66.35</v>
      </c>
      <c r="I32" s="25" t="n">
        <v>427.29</v>
      </c>
      <c r="J32" s="22" t="n">
        <f aca="false">F32</f>
        <v>6.44</v>
      </c>
      <c r="K32" s="22" t="n">
        <f aca="false">(H32*J32)</f>
        <v>427.294</v>
      </c>
      <c r="L32" s="22"/>
      <c r="M32" s="22" t="n">
        <f aca="false">(H32*L32)</f>
        <v>0</v>
      </c>
      <c r="N32" s="22"/>
      <c r="O32" s="22"/>
      <c r="P32" s="22" t="n">
        <f aca="false">F32-J32-L32-N32</f>
        <v>0</v>
      </c>
      <c r="Q32" s="22" t="n">
        <f aca="false">TRUNC(H32*P32,2)</f>
        <v>0</v>
      </c>
    </row>
    <row r="33" customFormat="false" ht="25.5" hidden="false" customHeight="true" outlineLevel="0" collapsed="false">
      <c r="A33" s="23" t="s">
        <v>117</v>
      </c>
      <c r="B33" s="23" t="s">
        <v>110</v>
      </c>
      <c r="C33" s="23" t="s">
        <v>45</v>
      </c>
      <c r="D33" s="24" t="s">
        <v>111</v>
      </c>
      <c r="E33" s="23" t="s">
        <v>60</v>
      </c>
      <c r="F33" s="25" t="n">
        <v>1.612</v>
      </c>
      <c r="G33" s="25" t="n">
        <v>9.2</v>
      </c>
      <c r="H33" s="25" t="n">
        <v>11.07</v>
      </c>
      <c r="I33" s="25" t="n">
        <v>17.84</v>
      </c>
      <c r="J33" s="22" t="n">
        <f aca="false">F33</f>
        <v>1.612</v>
      </c>
      <c r="K33" s="22" t="n">
        <f aca="false">(H33*J33)</f>
        <v>17.84484</v>
      </c>
      <c r="L33" s="22"/>
      <c r="M33" s="22" t="n">
        <f aca="false">(H33*L33)</f>
        <v>0</v>
      </c>
      <c r="N33" s="22"/>
      <c r="O33" s="22"/>
      <c r="P33" s="22" t="n">
        <f aca="false">F33-J33-L33-N33</f>
        <v>0</v>
      </c>
      <c r="Q33" s="22" t="n">
        <f aca="false">TRUNC(H33*P33,2)</f>
        <v>0</v>
      </c>
    </row>
    <row r="34" customFormat="false" ht="25.5" hidden="false" customHeight="true" outlineLevel="0" collapsed="false">
      <c r="A34" s="23" t="s">
        <v>118</v>
      </c>
      <c r="B34" s="23" t="s">
        <v>119</v>
      </c>
      <c r="C34" s="23" t="s">
        <v>54</v>
      </c>
      <c r="D34" s="24" t="s">
        <v>120</v>
      </c>
      <c r="E34" s="23" t="s">
        <v>60</v>
      </c>
      <c r="F34" s="25" t="n">
        <v>0.806</v>
      </c>
      <c r="G34" s="25" t="n">
        <v>452.44</v>
      </c>
      <c r="H34" s="25" t="n">
        <v>544.82</v>
      </c>
      <c r="I34" s="25" t="n">
        <v>439.12</v>
      </c>
      <c r="J34" s="22" t="n">
        <f aca="false">F34</f>
        <v>0.806</v>
      </c>
      <c r="K34" s="22" t="n">
        <f aca="false">(H34*J34)</f>
        <v>439.12492</v>
      </c>
      <c r="L34" s="22"/>
      <c r="M34" s="22" t="n">
        <f aca="false">(H34*L34)</f>
        <v>0</v>
      </c>
      <c r="N34" s="22"/>
      <c r="O34" s="22"/>
      <c r="P34" s="22" t="n">
        <f aca="false">F34-J34-L34-N34</f>
        <v>0</v>
      </c>
      <c r="Q34" s="22" t="n">
        <f aca="false">TRUNC(H34*P34,2)</f>
        <v>0</v>
      </c>
    </row>
    <row r="35" customFormat="false" ht="39" hidden="false" customHeight="true" outlineLevel="0" collapsed="false">
      <c r="A35" s="23" t="s">
        <v>121</v>
      </c>
      <c r="B35" s="23" t="s">
        <v>122</v>
      </c>
      <c r="C35" s="23" t="s">
        <v>54</v>
      </c>
      <c r="D35" s="24" t="s">
        <v>123</v>
      </c>
      <c r="E35" s="23" t="s">
        <v>98</v>
      </c>
      <c r="F35" s="25" t="n">
        <v>23.04</v>
      </c>
      <c r="G35" s="25" t="n">
        <v>253.53</v>
      </c>
      <c r="H35" s="25" t="n">
        <v>305.3</v>
      </c>
      <c r="I35" s="25" t="n">
        <v>7034.11</v>
      </c>
      <c r="J35" s="22" t="n">
        <f aca="false">F35</f>
        <v>23.04</v>
      </c>
      <c r="K35" s="22" t="n">
        <f aca="false">(H35*J35)</f>
        <v>7034.112</v>
      </c>
      <c r="L35" s="22"/>
      <c r="M35" s="22" t="n">
        <f aca="false">(H35*L35)</f>
        <v>0</v>
      </c>
      <c r="N35" s="22"/>
      <c r="O35" s="22"/>
      <c r="P35" s="22" t="n">
        <f aca="false">F35-J35-L35-N35</f>
        <v>0</v>
      </c>
      <c r="Q35" s="22" t="n">
        <f aca="false">TRUNC(H35*P35,2)</f>
        <v>0</v>
      </c>
    </row>
    <row r="36" customFormat="false" ht="78" hidden="false" customHeight="true" outlineLevel="0" collapsed="false">
      <c r="A36" s="23" t="s">
        <v>124</v>
      </c>
      <c r="B36" s="23" t="s">
        <v>125</v>
      </c>
      <c r="C36" s="23" t="s">
        <v>50</v>
      </c>
      <c r="D36" s="24" t="s">
        <v>126</v>
      </c>
      <c r="E36" s="23" t="s">
        <v>60</v>
      </c>
      <c r="F36" s="25" t="n">
        <v>3.792</v>
      </c>
      <c r="G36" s="25" t="n">
        <v>457.22</v>
      </c>
      <c r="H36" s="25" t="n">
        <v>550.58</v>
      </c>
      <c r="I36" s="25" t="n">
        <v>2087.79</v>
      </c>
      <c r="J36" s="22" t="n">
        <f aca="false">F36</f>
        <v>3.792</v>
      </c>
      <c r="K36" s="22" t="n">
        <f aca="false">(H36*J36)</f>
        <v>2087.79936</v>
      </c>
      <c r="L36" s="22"/>
      <c r="M36" s="22" t="n">
        <f aca="false">(H36*L36)</f>
        <v>0</v>
      </c>
      <c r="N36" s="22"/>
      <c r="O36" s="22"/>
      <c r="P36" s="22" t="n">
        <f aca="false">F36-J36-L36-N36</f>
        <v>0</v>
      </c>
      <c r="Q36" s="22" t="n">
        <f aca="false">TRUNC(H36*P36,2)</f>
        <v>0</v>
      </c>
    </row>
    <row r="37" customFormat="false" ht="24" hidden="false" customHeight="true" outlineLevel="0" collapsed="false">
      <c r="A37" s="23" t="s">
        <v>127</v>
      </c>
      <c r="B37" s="23" t="s">
        <v>128</v>
      </c>
      <c r="C37" s="23" t="s">
        <v>54</v>
      </c>
      <c r="D37" s="24" t="s">
        <v>129</v>
      </c>
      <c r="E37" s="23" t="s">
        <v>60</v>
      </c>
      <c r="F37" s="25" t="n">
        <v>2.656</v>
      </c>
      <c r="G37" s="25" t="n">
        <v>28.63</v>
      </c>
      <c r="H37" s="25" t="n">
        <v>34.47</v>
      </c>
      <c r="I37" s="25" t="n">
        <v>91.55</v>
      </c>
      <c r="J37" s="22" t="n">
        <f aca="false">F37</f>
        <v>2.656</v>
      </c>
      <c r="K37" s="22" t="n">
        <f aca="false">(H37*J37)</f>
        <v>91.55232</v>
      </c>
      <c r="L37" s="22"/>
      <c r="M37" s="22" t="n">
        <f aca="false">(H37*L37)</f>
        <v>0</v>
      </c>
      <c r="N37" s="22"/>
      <c r="O37" s="22"/>
      <c r="P37" s="22" t="n">
        <f aca="false">F37-J37-L37-N37</f>
        <v>0</v>
      </c>
      <c r="Q37" s="22" t="n">
        <f aca="false">TRUNC(H37*P37,2)</f>
        <v>0</v>
      </c>
    </row>
    <row r="38" customFormat="false" ht="24" hidden="false" customHeight="true" outlineLevel="0" collapsed="false">
      <c r="A38" s="23" t="s">
        <v>130</v>
      </c>
      <c r="B38" s="23" t="s">
        <v>131</v>
      </c>
      <c r="C38" s="23" t="s">
        <v>50</v>
      </c>
      <c r="D38" s="24" t="s">
        <v>132</v>
      </c>
      <c r="E38" s="23" t="s">
        <v>37</v>
      </c>
      <c r="F38" s="25" t="n">
        <v>22</v>
      </c>
      <c r="G38" s="25" t="n">
        <v>106.43</v>
      </c>
      <c r="H38" s="25" t="n">
        <v>128.16</v>
      </c>
      <c r="I38" s="25" t="n">
        <v>2819.52</v>
      </c>
      <c r="J38" s="22"/>
      <c r="K38" s="22"/>
      <c r="L38" s="22" t="n">
        <v>22</v>
      </c>
      <c r="M38" s="22" t="n">
        <f aca="false">(H38*L38)</f>
        <v>2819.52</v>
      </c>
      <c r="N38" s="22"/>
      <c r="O38" s="22"/>
      <c r="P38" s="22" t="n">
        <f aca="false">F38-J38-L38-N38</f>
        <v>0</v>
      </c>
      <c r="Q38" s="22" t="n">
        <f aca="false">TRUNC(H38*P38,2)</f>
        <v>0</v>
      </c>
    </row>
    <row r="39" customFormat="false" ht="58.5" hidden="false" customHeight="true" outlineLevel="0" collapsed="false">
      <c r="A39" s="23" t="s">
        <v>133</v>
      </c>
      <c r="B39" s="23" t="s">
        <v>134</v>
      </c>
      <c r="C39" s="23" t="s">
        <v>54</v>
      </c>
      <c r="D39" s="24" t="s">
        <v>135</v>
      </c>
      <c r="E39" s="23" t="s">
        <v>98</v>
      </c>
      <c r="F39" s="25" t="n">
        <v>19.18</v>
      </c>
      <c r="G39" s="25" t="n">
        <v>79.89</v>
      </c>
      <c r="H39" s="25" t="n">
        <v>96.2</v>
      </c>
      <c r="I39" s="25" t="n">
        <v>1845.11</v>
      </c>
      <c r="J39" s="22" t="n">
        <v>16.88</v>
      </c>
      <c r="K39" s="22" t="n">
        <f aca="false">(H39*J39)</f>
        <v>1623.856</v>
      </c>
      <c r="L39" s="22" t="n">
        <v>2.3</v>
      </c>
      <c r="M39" s="22" t="n">
        <f aca="false">(H39*L39)</f>
        <v>221.26</v>
      </c>
      <c r="N39" s="22"/>
      <c r="O39" s="22"/>
      <c r="P39" s="22" t="n">
        <f aca="false">F39-J39-L39-N39</f>
        <v>0</v>
      </c>
      <c r="Q39" s="22" t="n">
        <f aca="false">TRUNC(H39*P39,2)</f>
        <v>0</v>
      </c>
    </row>
    <row r="40" customFormat="false" ht="44.25" hidden="false" customHeight="true" outlineLevel="0" collapsed="false">
      <c r="A40" s="23" t="s">
        <v>136</v>
      </c>
      <c r="B40" s="23" t="s">
        <v>137</v>
      </c>
      <c r="C40" s="23" t="s">
        <v>54</v>
      </c>
      <c r="D40" s="24" t="s">
        <v>138</v>
      </c>
      <c r="E40" s="23" t="s">
        <v>60</v>
      </c>
      <c r="F40" s="25" t="n">
        <v>38.16</v>
      </c>
      <c r="G40" s="25" t="n">
        <v>49</v>
      </c>
      <c r="H40" s="25" t="n">
        <v>59</v>
      </c>
      <c r="I40" s="25" t="n">
        <v>2251.44</v>
      </c>
      <c r="J40" s="22" t="n">
        <f aca="false">F40</f>
        <v>38.16</v>
      </c>
      <c r="K40" s="22" t="n">
        <f aca="false">(H40*J40)</f>
        <v>2251.44</v>
      </c>
      <c r="L40" s="22"/>
      <c r="M40" s="22" t="n">
        <f aca="false">(H40*L40)</f>
        <v>0</v>
      </c>
      <c r="N40" s="22"/>
      <c r="O40" s="22"/>
      <c r="P40" s="22" t="n">
        <f aca="false">F40-J40-L40-N40</f>
        <v>0</v>
      </c>
      <c r="Q40" s="22" t="n">
        <f aca="false">TRUNC(H40*P40,2)</f>
        <v>0</v>
      </c>
    </row>
    <row r="41" customFormat="false" ht="39" hidden="false" customHeight="true" outlineLevel="0" collapsed="false">
      <c r="A41" s="23" t="s">
        <v>139</v>
      </c>
      <c r="B41" s="23" t="s">
        <v>140</v>
      </c>
      <c r="C41" s="23" t="s">
        <v>54</v>
      </c>
      <c r="D41" s="24" t="s">
        <v>141</v>
      </c>
      <c r="E41" s="23" t="s">
        <v>98</v>
      </c>
      <c r="F41" s="25" t="n">
        <v>76.32</v>
      </c>
      <c r="G41" s="25" t="n">
        <v>0.4</v>
      </c>
      <c r="H41" s="25" t="n">
        <v>0.48</v>
      </c>
      <c r="I41" s="25" t="n">
        <v>36.63</v>
      </c>
      <c r="J41" s="22" t="n">
        <f aca="false">F41-4.72-6.3</f>
        <v>65.3</v>
      </c>
      <c r="K41" s="22" t="n">
        <f aca="false">(H41*J41)</f>
        <v>31.344</v>
      </c>
      <c r="L41" s="22" t="n">
        <v>11.02</v>
      </c>
      <c r="M41" s="22" t="n">
        <f aca="false">(H41*L41)</f>
        <v>5.2896</v>
      </c>
      <c r="N41" s="22"/>
      <c r="O41" s="22"/>
      <c r="P41" s="22" t="n">
        <f aca="false">F41-J41-L41-N41</f>
        <v>0</v>
      </c>
      <c r="Q41" s="22" t="n">
        <f aca="false">TRUNC(H41*P41,2)</f>
        <v>0</v>
      </c>
    </row>
    <row r="42" customFormat="false" ht="39" hidden="false" customHeight="true" outlineLevel="0" collapsed="false">
      <c r="A42" s="23" t="s">
        <v>142</v>
      </c>
      <c r="B42" s="23" t="s">
        <v>143</v>
      </c>
      <c r="C42" s="23" t="s">
        <v>54</v>
      </c>
      <c r="D42" s="24" t="s">
        <v>144</v>
      </c>
      <c r="E42" s="23" t="s">
        <v>98</v>
      </c>
      <c r="F42" s="25" t="n">
        <v>76.32</v>
      </c>
      <c r="G42" s="25" t="n">
        <v>1.85</v>
      </c>
      <c r="H42" s="25" t="n">
        <v>2.22</v>
      </c>
      <c r="I42" s="25" t="n">
        <v>169.43</v>
      </c>
      <c r="J42" s="22" t="n">
        <f aca="false">F42-4.72-6.3</f>
        <v>65.3</v>
      </c>
      <c r="K42" s="22" t="n">
        <f aca="false">(H42*J42)</f>
        <v>144.966</v>
      </c>
      <c r="L42" s="22" t="n">
        <v>11.02</v>
      </c>
      <c r="M42" s="22" t="n">
        <f aca="false">(H42*L42)</f>
        <v>24.4644</v>
      </c>
      <c r="N42" s="22"/>
      <c r="O42" s="22"/>
      <c r="P42" s="22" t="n">
        <f aca="false">F42-J42-L42-N42</f>
        <v>0</v>
      </c>
      <c r="Q42" s="22" t="n">
        <f aca="false">TRUNC(H42*P42,2)</f>
        <v>0</v>
      </c>
    </row>
    <row r="43" customFormat="false" ht="39" hidden="false" customHeight="true" outlineLevel="0" collapsed="false">
      <c r="A43" s="23" t="s">
        <v>145</v>
      </c>
      <c r="B43" s="23" t="s">
        <v>146</v>
      </c>
      <c r="C43" s="23" t="s">
        <v>54</v>
      </c>
      <c r="D43" s="24" t="s">
        <v>147</v>
      </c>
      <c r="E43" s="23" t="s">
        <v>98</v>
      </c>
      <c r="F43" s="25" t="n">
        <v>76.32</v>
      </c>
      <c r="G43" s="25" t="n">
        <v>21.86</v>
      </c>
      <c r="H43" s="25" t="n">
        <v>26.32</v>
      </c>
      <c r="I43" s="25" t="n">
        <v>2008.74</v>
      </c>
      <c r="J43" s="22" t="n">
        <f aca="false">F43-4.72-6.3</f>
        <v>65.3</v>
      </c>
      <c r="K43" s="22" t="n">
        <f aca="false">(H43*J43)</f>
        <v>1718.696</v>
      </c>
      <c r="L43" s="22" t="n">
        <v>11.02</v>
      </c>
      <c r="M43" s="22" t="n">
        <f aca="false">(H43*L43)</f>
        <v>290.0464</v>
      </c>
      <c r="N43" s="22"/>
      <c r="O43" s="22"/>
      <c r="P43" s="22" t="n">
        <f aca="false">F43-J43-L43-N43</f>
        <v>0</v>
      </c>
      <c r="Q43" s="22" t="n">
        <f aca="false">TRUNC(H43*P43,2)</f>
        <v>0</v>
      </c>
    </row>
    <row r="44" customFormat="false" ht="24" hidden="false" customHeight="true" outlineLevel="0" collapsed="false">
      <c r="A44" s="23" t="s">
        <v>148</v>
      </c>
      <c r="B44" s="23" t="s">
        <v>149</v>
      </c>
      <c r="C44" s="23" t="s">
        <v>45</v>
      </c>
      <c r="D44" s="24" t="s">
        <v>150</v>
      </c>
      <c r="E44" s="23" t="s">
        <v>98</v>
      </c>
      <c r="F44" s="25" t="n">
        <v>9.48</v>
      </c>
      <c r="G44" s="25" t="n">
        <v>11.06</v>
      </c>
      <c r="H44" s="25" t="n">
        <v>13.31</v>
      </c>
      <c r="I44" s="25" t="n">
        <v>126.17</v>
      </c>
      <c r="J44" s="22" t="n">
        <f aca="false">F44</f>
        <v>9.48</v>
      </c>
      <c r="K44" s="22" t="n">
        <f aca="false">(H44*J44)</f>
        <v>126.1788</v>
      </c>
      <c r="L44" s="22"/>
      <c r="M44" s="22" t="n">
        <f aca="false">(H44*L44)</f>
        <v>0</v>
      </c>
      <c r="N44" s="22"/>
      <c r="O44" s="22"/>
      <c r="P44" s="22" t="n">
        <f aca="false">F44-J44-L44-N44</f>
        <v>0</v>
      </c>
      <c r="Q44" s="22" t="n">
        <f aca="false">TRUNC(H44*P44,2)</f>
        <v>0</v>
      </c>
    </row>
    <row r="45" customFormat="false" ht="25.5" hidden="false" customHeight="true" outlineLevel="0" collapsed="false">
      <c r="A45" s="23" t="s">
        <v>151</v>
      </c>
      <c r="B45" s="23" t="s">
        <v>152</v>
      </c>
      <c r="C45" s="23" t="s">
        <v>50</v>
      </c>
      <c r="D45" s="24" t="s">
        <v>153</v>
      </c>
      <c r="E45" s="23" t="s">
        <v>37</v>
      </c>
      <c r="F45" s="25" t="n">
        <v>20</v>
      </c>
      <c r="G45" s="25" t="n">
        <v>12.25</v>
      </c>
      <c r="H45" s="25" t="n">
        <v>14.75</v>
      </c>
      <c r="I45" s="25" t="n">
        <v>295</v>
      </c>
      <c r="J45" s="22"/>
      <c r="K45" s="22"/>
      <c r="L45" s="22"/>
      <c r="M45" s="22" t="n">
        <f aca="false">(H45*L45)</f>
        <v>0</v>
      </c>
      <c r="N45" s="22"/>
      <c r="O45" s="22"/>
      <c r="P45" s="22" t="n">
        <f aca="false">F45-J45-L45-N45</f>
        <v>20</v>
      </c>
      <c r="Q45" s="22" t="n">
        <f aca="false">TRUNC(H45*P45,2)</f>
        <v>295</v>
      </c>
    </row>
    <row r="46" customFormat="false" ht="24" hidden="false" customHeight="true" outlineLevel="0" collapsed="false">
      <c r="A46" s="18" t="s">
        <v>154</v>
      </c>
      <c r="B46" s="18"/>
      <c r="C46" s="18"/>
      <c r="D46" s="19" t="s">
        <v>155</v>
      </c>
      <c r="E46" s="19"/>
      <c r="F46" s="20"/>
      <c r="G46" s="21"/>
      <c r="H46" s="21"/>
      <c r="I46" s="20" t="n">
        <v>21211.73</v>
      </c>
      <c r="J46" s="22"/>
      <c r="K46" s="20" t="n">
        <f aca="false">SUM(K47:K55)</f>
        <v>12498.6312</v>
      </c>
      <c r="L46" s="22"/>
      <c r="M46" s="20" t="n">
        <f aca="false">SUM(M47:M55)</f>
        <v>5775.2904</v>
      </c>
      <c r="N46" s="22"/>
      <c r="O46" s="22"/>
      <c r="P46" s="22"/>
      <c r="Q46" s="20" t="n">
        <f aca="false">SUM(Q47:Q55)</f>
        <v>2937.83</v>
      </c>
    </row>
    <row r="47" customFormat="false" ht="64.5" hidden="false" customHeight="true" outlineLevel="0" collapsed="false">
      <c r="A47" s="23" t="s">
        <v>156</v>
      </c>
      <c r="B47" s="23" t="s">
        <v>157</v>
      </c>
      <c r="C47" s="23" t="s">
        <v>50</v>
      </c>
      <c r="D47" s="24" t="s">
        <v>158</v>
      </c>
      <c r="E47" s="23" t="s">
        <v>98</v>
      </c>
      <c r="F47" s="25" t="n">
        <v>174.6</v>
      </c>
      <c r="G47" s="25" t="n">
        <v>60.13</v>
      </c>
      <c r="H47" s="25" t="n">
        <v>72.4</v>
      </c>
      <c r="I47" s="25" t="n">
        <v>12641.04</v>
      </c>
      <c r="J47" s="22" t="n">
        <v>165</v>
      </c>
      <c r="K47" s="22" t="n">
        <f aca="false">(H47*J47)</f>
        <v>11946</v>
      </c>
      <c r="L47" s="22" t="n">
        <v>9.6</v>
      </c>
      <c r="M47" s="22" t="n">
        <f aca="false">(H47*L47)</f>
        <v>695.04</v>
      </c>
      <c r="N47" s="22"/>
      <c r="O47" s="22"/>
      <c r="P47" s="22" t="n">
        <f aca="false">F47-J47-L47-N47</f>
        <v>0</v>
      </c>
      <c r="Q47" s="22" t="n">
        <f aca="false">TRUNC(H47*P47,2)</f>
        <v>0</v>
      </c>
    </row>
    <row r="48" customFormat="false" ht="39" hidden="false" customHeight="true" outlineLevel="0" collapsed="false">
      <c r="A48" s="23" t="s">
        <v>159</v>
      </c>
      <c r="B48" s="23" t="s">
        <v>160</v>
      </c>
      <c r="C48" s="23" t="s">
        <v>45</v>
      </c>
      <c r="D48" s="24" t="s">
        <v>161</v>
      </c>
      <c r="E48" s="23" t="s">
        <v>98</v>
      </c>
      <c r="F48" s="25" t="n">
        <v>18.7</v>
      </c>
      <c r="G48" s="25" t="n">
        <v>22.87</v>
      </c>
      <c r="H48" s="25" t="n">
        <v>27.54</v>
      </c>
      <c r="I48" s="25" t="n">
        <v>514.99</v>
      </c>
      <c r="J48" s="22"/>
      <c r="K48" s="22"/>
      <c r="L48" s="22" t="n">
        <v>18.7</v>
      </c>
      <c r="M48" s="22" t="n">
        <f aca="false">(H48*L48)</f>
        <v>514.998</v>
      </c>
      <c r="N48" s="22"/>
      <c r="O48" s="22"/>
      <c r="P48" s="22" t="n">
        <f aca="false">F48-J48-L48-N48</f>
        <v>0</v>
      </c>
      <c r="Q48" s="22" t="n">
        <f aca="false">TRUNC(H48*P48,2)</f>
        <v>0</v>
      </c>
    </row>
    <row r="49" customFormat="false" ht="24" hidden="false" customHeight="true" outlineLevel="0" collapsed="false">
      <c r="A49" s="23" t="s">
        <v>162</v>
      </c>
      <c r="B49" s="23" t="s">
        <v>149</v>
      </c>
      <c r="C49" s="23" t="s">
        <v>45</v>
      </c>
      <c r="D49" s="24" t="s">
        <v>163</v>
      </c>
      <c r="E49" s="23" t="s">
        <v>98</v>
      </c>
      <c r="F49" s="25" t="n">
        <v>41.52</v>
      </c>
      <c r="G49" s="25" t="n">
        <v>11.06</v>
      </c>
      <c r="H49" s="25" t="n">
        <v>13.31</v>
      </c>
      <c r="I49" s="25" t="n">
        <v>552.63</v>
      </c>
      <c r="J49" s="22" t="n">
        <f aca="false">F49</f>
        <v>41.52</v>
      </c>
      <c r="K49" s="22" t="n">
        <f aca="false">(H49*J49)</f>
        <v>552.6312</v>
      </c>
      <c r="L49" s="22"/>
      <c r="M49" s="22" t="n">
        <f aca="false">(H49*L49)</f>
        <v>0</v>
      </c>
      <c r="N49" s="22"/>
      <c r="O49" s="22"/>
      <c r="P49" s="22" t="n">
        <f aca="false">F49-J49-L49-N49</f>
        <v>0</v>
      </c>
      <c r="Q49" s="22" t="n">
        <f aca="false">TRUNC(H49*P49,2)</f>
        <v>0</v>
      </c>
    </row>
    <row r="50" customFormat="false" ht="25.5" hidden="false" customHeight="true" outlineLevel="0" collapsed="false">
      <c r="A50" s="23" t="s">
        <v>164</v>
      </c>
      <c r="B50" s="23" t="s">
        <v>165</v>
      </c>
      <c r="C50" s="23" t="s">
        <v>50</v>
      </c>
      <c r="D50" s="24" t="s">
        <v>166</v>
      </c>
      <c r="E50" s="23" t="s">
        <v>98</v>
      </c>
      <c r="F50" s="25" t="n">
        <v>18.7</v>
      </c>
      <c r="G50" s="25" t="n">
        <v>12.26</v>
      </c>
      <c r="H50" s="25" t="n">
        <v>14.76</v>
      </c>
      <c r="I50" s="25" t="n">
        <v>276.01</v>
      </c>
      <c r="J50" s="22"/>
      <c r="K50" s="22"/>
      <c r="L50" s="22" t="n">
        <v>18.7</v>
      </c>
      <c r="M50" s="22" t="n">
        <f aca="false">(H50*L50)</f>
        <v>276.012</v>
      </c>
      <c r="N50" s="22"/>
      <c r="O50" s="22"/>
      <c r="P50" s="22" t="n">
        <f aca="false">F50-J50-L50-N50</f>
        <v>0</v>
      </c>
      <c r="Q50" s="22" t="n">
        <f aca="false">TRUNC(H50*P50,2)</f>
        <v>0</v>
      </c>
    </row>
    <row r="51" customFormat="false" ht="25.5" hidden="false" customHeight="true" outlineLevel="0" collapsed="false">
      <c r="A51" s="23" t="s">
        <v>167</v>
      </c>
      <c r="B51" s="23" t="s">
        <v>168</v>
      </c>
      <c r="C51" s="23" t="s">
        <v>54</v>
      </c>
      <c r="D51" s="24" t="s">
        <v>169</v>
      </c>
      <c r="E51" s="23" t="s">
        <v>98</v>
      </c>
      <c r="F51" s="25" t="n">
        <v>349.2</v>
      </c>
      <c r="G51" s="25" t="n">
        <v>2.28</v>
      </c>
      <c r="H51" s="25" t="n">
        <v>2.74</v>
      </c>
      <c r="I51" s="25" t="n">
        <v>956.8</v>
      </c>
      <c r="J51" s="22"/>
      <c r="K51" s="22"/>
      <c r="L51" s="22" t="n">
        <f aca="false">F51</f>
        <v>349.2</v>
      </c>
      <c r="M51" s="22" t="n">
        <f aca="false">(H51*L51)</f>
        <v>956.808</v>
      </c>
      <c r="N51" s="22"/>
      <c r="O51" s="22"/>
      <c r="P51" s="22" t="n">
        <f aca="false">F51-J51-L51-N51</f>
        <v>0</v>
      </c>
      <c r="Q51" s="22" t="n">
        <f aca="false">TRUNC(H51*P51,2)</f>
        <v>0</v>
      </c>
    </row>
    <row r="52" customFormat="false" ht="25.5" hidden="false" customHeight="true" outlineLevel="0" collapsed="false">
      <c r="A52" s="23" t="s">
        <v>170</v>
      </c>
      <c r="B52" s="23" t="s">
        <v>171</v>
      </c>
      <c r="C52" s="23" t="s">
        <v>54</v>
      </c>
      <c r="D52" s="24" t="s">
        <v>172</v>
      </c>
      <c r="E52" s="23" t="s">
        <v>98</v>
      </c>
      <c r="F52" s="25" t="n">
        <v>349.2</v>
      </c>
      <c r="G52" s="25" t="n">
        <v>6.94</v>
      </c>
      <c r="H52" s="25" t="n">
        <v>8.35</v>
      </c>
      <c r="I52" s="25" t="n">
        <v>2915.82</v>
      </c>
      <c r="J52" s="22"/>
      <c r="K52" s="22"/>
      <c r="L52" s="22"/>
      <c r="M52" s="22" t="n">
        <f aca="false">(H52*L52)</f>
        <v>0</v>
      </c>
      <c r="N52" s="22"/>
      <c r="O52" s="22"/>
      <c r="P52" s="22" t="n">
        <f aca="false">F52-J52-L52-N52</f>
        <v>349.2</v>
      </c>
      <c r="Q52" s="22" t="n">
        <f aca="false">TRUNC(H52*P52,2)</f>
        <v>2915.82</v>
      </c>
    </row>
    <row r="53" customFormat="false" ht="25.5" hidden="false" customHeight="true" outlineLevel="0" collapsed="false">
      <c r="A53" s="23" t="s">
        <v>173</v>
      </c>
      <c r="B53" s="23" t="s">
        <v>174</v>
      </c>
      <c r="C53" s="23" t="s">
        <v>54</v>
      </c>
      <c r="D53" s="24" t="s">
        <v>175</v>
      </c>
      <c r="E53" s="23" t="s">
        <v>98</v>
      </c>
      <c r="F53" s="25" t="n">
        <v>18.7</v>
      </c>
      <c r="G53" s="25" t="n">
        <v>7.31</v>
      </c>
      <c r="H53" s="25" t="n">
        <v>8.8</v>
      </c>
      <c r="I53" s="25" t="n">
        <v>164.56</v>
      </c>
      <c r="J53" s="22"/>
      <c r="K53" s="22"/>
      <c r="L53" s="22" t="n">
        <f aca="false">F53</f>
        <v>18.7</v>
      </c>
      <c r="M53" s="22" t="n">
        <f aca="false">(H53*L53)</f>
        <v>164.56</v>
      </c>
      <c r="N53" s="22"/>
      <c r="O53" s="22"/>
      <c r="P53" s="22" t="n">
        <f aca="false">F53-J53-L53-N53</f>
        <v>0</v>
      </c>
      <c r="Q53" s="22" t="n">
        <f aca="false">TRUNC(H53*P53,2)</f>
        <v>0</v>
      </c>
    </row>
    <row r="54" customFormat="false" ht="51.75" hidden="false" customHeight="true" outlineLevel="0" collapsed="false">
      <c r="A54" s="23" t="s">
        <v>176</v>
      </c>
      <c r="B54" s="23" t="s">
        <v>177</v>
      </c>
      <c r="C54" s="23" t="s">
        <v>45</v>
      </c>
      <c r="D54" s="24" t="s">
        <v>178</v>
      </c>
      <c r="E54" s="23" t="s">
        <v>98</v>
      </c>
      <c r="F54" s="25" t="n">
        <v>0.5</v>
      </c>
      <c r="G54" s="25" t="n">
        <v>36.56</v>
      </c>
      <c r="H54" s="25" t="n">
        <v>44.02</v>
      </c>
      <c r="I54" s="25" t="n">
        <v>22.01</v>
      </c>
      <c r="J54" s="22"/>
      <c r="K54" s="22"/>
      <c r="L54" s="22"/>
      <c r="M54" s="22" t="n">
        <f aca="false">(H54*L54)</f>
        <v>0</v>
      </c>
      <c r="N54" s="22"/>
      <c r="O54" s="22"/>
      <c r="P54" s="22" t="n">
        <f aca="false">F54-J54-L54-N54</f>
        <v>0.5</v>
      </c>
      <c r="Q54" s="22" t="n">
        <f aca="false">TRUNC(H54*P54,2)</f>
        <v>22.01</v>
      </c>
    </row>
    <row r="55" customFormat="false" ht="39" hidden="false" customHeight="true" outlineLevel="0" collapsed="false">
      <c r="A55" s="23" t="s">
        <v>179</v>
      </c>
      <c r="B55" s="23" t="s">
        <v>180</v>
      </c>
      <c r="C55" s="23" t="s">
        <v>54</v>
      </c>
      <c r="D55" s="24" t="s">
        <v>181</v>
      </c>
      <c r="E55" s="23" t="s">
        <v>60</v>
      </c>
      <c r="F55" s="25" t="n">
        <v>6.31</v>
      </c>
      <c r="G55" s="25" t="n">
        <v>416.91</v>
      </c>
      <c r="H55" s="25" t="n">
        <v>502.04</v>
      </c>
      <c r="I55" s="25" t="n">
        <v>3167.87</v>
      </c>
      <c r="J55" s="22"/>
      <c r="K55" s="22"/>
      <c r="L55" s="22" t="n">
        <v>6.31</v>
      </c>
      <c r="M55" s="22" t="n">
        <f aca="false">(H55*L55)</f>
        <v>3167.8724</v>
      </c>
      <c r="N55" s="22"/>
      <c r="O55" s="22"/>
      <c r="P55" s="22" t="n">
        <f aca="false">F55-J55-L55-N55</f>
        <v>0</v>
      </c>
      <c r="Q55" s="22" t="n">
        <f aca="false">TRUNC(H55*P55,2)</f>
        <v>0</v>
      </c>
    </row>
    <row r="56" customFormat="false" ht="24" hidden="false" customHeight="true" outlineLevel="0" collapsed="false">
      <c r="A56" s="18" t="s">
        <v>182</v>
      </c>
      <c r="B56" s="18"/>
      <c r="C56" s="18"/>
      <c r="D56" s="19" t="s">
        <v>183</v>
      </c>
      <c r="E56" s="19"/>
      <c r="F56" s="20"/>
      <c r="G56" s="21"/>
      <c r="H56" s="21"/>
      <c r="I56" s="20" t="n">
        <v>10662.48</v>
      </c>
      <c r="J56" s="22"/>
      <c r="K56" s="20" t="n">
        <f aca="false">SUM(K57:K67)</f>
        <v>0</v>
      </c>
      <c r="L56" s="22"/>
      <c r="M56" s="20" t="n">
        <f aca="false">SUM(M57:M67)</f>
        <v>5445.4366</v>
      </c>
      <c r="N56" s="22"/>
      <c r="O56" s="22"/>
      <c r="P56" s="22"/>
      <c r="Q56" s="20" t="n">
        <f aca="false">SUM(Q57:Q67)</f>
        <v>5217.05</v>
      </c>
    </row>
    <row r="57" customFormat="false" ht="39" hidden="false" customHeight="true" outlineLevel="0" collapsed="false">
      <c r="A57" s="23" t="s">
        <v>184</v>
      </c>
      <c r="B57" s="23" t="s">
        <v>140</v>
      </c>
      <c r="C57" s="23" t="s">
        <v>54</v>
      </c>
      <c r="D57" s="24" t="s">
        <v>141</v>
      </c>
      <c r="E57" s="23" t="s">
        <v>98</v>
      </c>
      <c r="F57" s="25" t="n">
        <v>128.55</v>
      </c>
      <c r="G57" s="25" t="n">
        <v>0.4</v>
      </c>
      <c r="H57" s="25" t="n">
        <v>0.48</v>
      </c>
      <c r="I57" s="25" t="n">
        <v>61.7</v>
      </c>
      <c r="J57" s="22"/>
      <c r="K57" s="22"/>
      <c r="L57" s="22" t="n">
        <v>100.93</v>
      </c>
      <c r="M57" s="22" t="n">
        <f aca="false">(H57*L57)</f>
        <v>48.4464</v>
      </c>
      <c r="N57" s="22"/>
      <c r="O57" s="22"/>
      <c r="P57" s="22" t="n">
        <f aca="false">F57-J57-L57-N57</f>
        <v>27.62</v>
      </c>
      <c r="Q57" s="22" t="n">
        <f aca="false">TRUNC(H57*P57,2)</f>
        <v>13.25</v>
      </c>
      <c r="S57" s="2" t="n">
        <f aca="false">F57/F58</f>
        <v>2.37747364527464</v>
      </c>
    </row>
    <row r="58" customFormat="false" ht="25.5" hidden="false" customHeight="true" outlineLevel="0" collapsed="false">
      <c r="A58" s="23" t="s">
        <v>185</v>
      </c>
      <c r="B58" s="23" t="s">
        <v>186</v>
      </c>
      <c r="C58" s="23" t="s">
        <v>54</v>
      </c>
      <c r="D58" s="24" t="s">
        <v>187</v>
      </c>
      <c r="E58" s="23" t="s">
        <v>98</v>
      </c>
      <c r="F58" s="25" t="n">
        <v>54.07</v>
      </c>
      <c r="G58" s="25" t="n">
        <v>1.86</v>
      </c>
      <c r="H58" s="25" t="n">
        <v>2.23</v>
      </c>
      <c r="I58" s="25" t="n">
        <v>120.57</v>
      </c>
      <c r="J58" s="22"/>
      <c r="K58" s="22"/>
      <c r="L58" s="22" t="n">
        <f aca="false">(15.5*1.5)+(3.2*6)</f>
        <v>42.45</v>
      </c>
      <c r="M58" s="22" t="n">
        <f aca="false">(H58*L58)</f>
        <v>94.6635</v>
      </c>
      <c r="N58" s="22"/>
      <c r="O58" s="22"/>
      <c r="P58" s="22" t="n">
        <f aca="false">F58-J58-L58-N58</f>
        <v>11.62</v>
      </c>
      <c r="Q58" s="22" t="n">
        <f aca="false">TRUNC(H58*P58,2)</f>
        <v>25.91</v>
      </c>
      <c r="T58" s="2" t="n">
        <f aca="false">L60*S57</f>
        <v>100.923756241909</v>
      </c>
    </row>
    <row r="59" customFormat="false" ht="25.5" hidden="false" customHeight="true" outlineLevel="0" collapsed="false">
      <c r="A59" s="23" t="s">
        <v>188</v>
      </c>
      <c r="B59" s="23" t="s">
        <v>189</v>
      </c>
      <c r="C59" s="23" t="s">
        <v>50</v>
      </c>
      <c r="D59" s="24" t="s">
        <v>190</v>
      </c>
      <c r="E59" s="23" t="s">
        <v>56</v>
      </c>
      <c r="F59" s="25" t="n">
        <v>25</v>
      </c>
      <c r="G59" s="25" t="n">
        <v>3.34</v>
      </c>
      <c r="H59" s="25" t="n">
        <v>4.02</v>
      </c>
      <c r="I59" s="25" t="n">
        <v>100.5</v>
      </c>
      <c r="J59" s="22"/>
      <c r="K59" s="22"/>
      <c r="L59" s="22" t="n">
        <v>19.63</v>
      </c>
      <c r="M59" s="22" t="n">
        <f aca="false">(H59*L59)</f>
        <v>78.9126</v>
      </c>
      <c r="N59" s="22"/>
      <c r="O59" s="22"/>
      <c r="P59" s="22" t="n">
        <f aca="false">F59-J59-L59-N59</f>
        <v>5.37</v>
      </c>
      <c r="Q59" s="22" t="n">
        <f aca="false">TRUNC(H59*P59,2)</f>
        <v>21.58</v>
      </c>
      <c r="S59" s="2" t="n">
        <f aca="false">F59/F60</f>
        <v>0.462363602737193</v>
      </c>
    </row>
    <row r="60" customFormat="false" ht="51.75" hidden="false" customHeight="true" outlineLevel="0" collapsed="false">
      <c r="A60" s="23" t="s">
        <v>191</v>
      </c>
      <c r="B60" s="23" t="s">
        <v>192</v>
      </c>
      <c r="C60" s="23" t="s">
        <v>54</v>
      </c>
      <c r="D60" s="24" t="s">
        <v>193</v>
      </c>
      <c r="E60" s="23" t="s">
        <v>98</v>
      </c>
      <c r="F60" s="25" t="n">
        <v>54.07</v>
      </c>
      <c r="G60" s="25" t="n">
        <v>57.94</v>
      </c>
      <c r="H60" s="25" t="n">
        <v>69.77</v>
      </c>
      <c r="I60" s="25" t="n">
        <v>3772.46</v>
      </c>
      <c r="J60" s="22"/>
      <c r="K60" s="22"/>
      <c r="L60" s="22" t="n">
        <f aca="false">(15.5*1.5)+(3.2*6)</f>
        <v>42.45</v>
      </c>
      <c r="M60" s="22" t="n">
        <f aca="false">(H60*L60)</f>
        <v>2961.7365</v>
      </c>
      <c r="N60" s="22"/>
      <c r="O60" s="22"/>
      <c r="P60" s="22" t="n">
        <f aca="false">F60-J60-L60-N60</f>
        <v>11.62</v>
      </c>
      <c r="Q60" s="22" t="n">
        <f aca="false">TRUNC(H60*P60,2)</f>
        <v>810.72</v>
      </c>
      <c r="S60" s="2" t="n">
        <f aca="false">L60*S59</f>
        <v>19.6273349361938</v>
      </c>
    </row>
    <row r="61" customFormat="false" ht="25.5" hidden="false" customHeight="true" outlineLevel="0" collapsed="false">
      <c r="A61" s="23" t="s">
        <v>194</v>
      </c>
      <c r="B61" s="23" t="s">
        <v>195</v>
      </c>
      <c r="C61" s="23" t="s">
        <v>45</v>
      </c>
      <c r="D61" s="24" t="s">
        <v>196</v>
      </c>
      <c r="E61" s="23" t="s">
        <v>98</v>
      </c>
      <c r="F61" s="25" t="n">
        <v>87.22</v>
      </c>
      <c r="G61" s="25" t="n">
        <v>9.35</v>
      </c>
      <c r="H61" s="25" t="n">
        <v>11.25</v>
      </c>
      <c r="I61" s="25" t="n">
        <v>981.22</v>
      </c>
      <c r="J61" s="22"/>
      <c r="K61" s="22"/>
      <c r="L61" s="22"/>
      <c r="M61" s="22" t="n">
        <f aca="false">(H61*L61)</f>
        <v>0</v>
      </c>
      <c r="N61" s="22"/>
      <c r="O61" s="22"/>
      <c r="P61" s="22" t="n">
        <f aca="false">F61-J61-L61-N61</f>
        <v>87.22</v>
      </c>
      <c r="Q61" s="22" t="n">
        <f aca="false">TRUNC(H61*P61,2)</f>
        <v>981.22</v>
      </c>
    </row>
    <row r="62" customFormat="false" ht="64.5" hidden="false" customHeight="true" outlineLevel="0" collapsed="false">
      <c r="A62" s="23" t="s">
        <v>197</v>
      </c>
      <c r="B62" s="23" t="s">
        <v>198</v>
      </c>
      <c r="C62" s="23" t="s">
        <v>54</v>
      </c>
      <c r="D62" s="24" t="s">
        <v>199</v>
      </c>
      <c r="E62" s="23" t="s">
        <v>56</v>
      </c>
      <c r="F62" s="25" t="n">
        <v>25.5</v>
      </c>
      <c r="G62" s="25" t="n">
        <v>35.6</v>
      </c>
      <c r="H62" s="25" t="n">
        <v>42.86</v>
      </c>
      <c r="I62" s="25" t="n">
        <v>1092.93</v>
      </c>
      <c r="J62" s="22"/>
      <c r="K62" s="22"/>
      <c r="L62" s="22"/>
      <c r="M62" s="22" t="n">
        <f aca="false">(H62*L62)</f>
        <v>0</v>
      </c>
      <c r="N62" s="22"/>
      <c r="O62" s="22"/>
      <c r="P62" s="22" t="n">
        <f aca="false">F62-J62-L62-N62</f>
        <v>25.5</v>
      </c>
      <c r="Q62" s="22" t="n">
        <f aca="false">TRUNC(H62*P62,2)</f>
        <v>1092.93</v>
      </c>
    </row>
    <row r="63" customFormat="false" ht="39" hidden="false" customHeight="true" outlineLevel="0" collapsed="false">
      <c r="A63" s="23" t="s">
        <v>200</v>
      </c>
      <c r="B63" s="23" t="s">
        <v>201</v>
      </c>
      <c r="C63" s="23" t="s">
        <v>54</v>
      </c>
      <c r="D63" s="24" t="s">
        <v>202</v>
      </c>
      <c r="E63" s="23" t="s">
        <v>98</v>
      </c>
      <c r="F63" s="25" t="n">
        <v>54.07</v>
      </c>
      <c r="G63" s="25" t="n">
        <v>11.35</v>
      </c>
      <c r="H63" s="25" t="n">
        <v>13.66</v>
      </c>
      <c r="I63" s="25" t="n">
        <v>738.59</v>
      </c>
      <c r="J63" s="22"/>
      <c r="K63" s="22"/>
      <c r="L63" s="22"/>
      <c r="M63" s="22" t="n">
        <f aca="false">(H63*L63)</f>
        <v>0</v>
      </c>
      <c r="N63" s="22"/>
      <c r="O63" s="22"/>
      <c r="P63" s="22" t="n">
        <f aca="false">F63-J63-L63-N63</f>
        <v>54.07</v>
      </c>
      <c r="Q63" s="22" t="n">
        <f aca="false">TRUNC(H63*P63,2)</f>
        <v>738.59</v>
      </c>
    </row>
    <row r="64" customFormat="false" ht="39" hidden="false" customHeight="true" outlineLevel="0" collapsed="false">
      <c r="A64" s="23" t="s">
        <v>203</v>
      </c>
      <c r="B64" s="23" t="s">
        <v>204</v>
      </c>
      <c r="C64" s="23" t="s">
        <v>54</v>
      </c>
      <c r="D64" s="24" t="s">
        <v>205</v>
      </c>
      <c r="E64" s="23" t="s">
        <v>56</v>
      </c>
      <c r="F64" s="25" t="n">
        <v>40.8</v>
      </c>
      <c r="G64" s="25" t="n">
        <v>31.2</v>
      </c>
      <c r="H64" s="25" t="n">
        <v>37.57</v>
      </c>
      <c r="I64" s="25" t="n">
        <v>1532.85</v>
      </c>
      <c r="J64" s="22"/>
      <c r="K64" s="22"/>
      <c r="L64" s="22"/>
      <c r="M64" s="22" t="n">
        <f aca="false">(H64*L64)</f>
        <v>0</v>
      </c>
      <c r="N64" s="22"/>
      <c r="O64" s="22"/>
      <c r="P64" s="22" t="n">
        <f aca="false">F64-J64-L64-N64</f>
        <v>40.8</v>
      </c>
      <c r="Q64" s="22" t="n">
        <f aca="false">TRUNC(H64*P64,2)</f>
        <v>1532.85</v>
      </c>
    </row>
    <row r="65" customFormat="false" ht="39" hidden="false" customHeight="true" outlineLevel="0" collapsed="false">
      <c r="A65" s="23" t="s">
        <v>206</v>
      </c>
      <c r="B65" s="23" t="s">
        <v>207</v>
      </c>
      <c r="C65" s="23" t="s">
        <v>50</v>
      </c>
      <c r="D65" s="24" t="s">
        <v>208</v>
      </c>
      <c r="E65" s="23" t="s">
        <v>56</v>
      </c>
      <c r="F65" s="25" t="n">
        <v>66.1</v>
      </c>
      <c r="G65" s="25" t="n">
        <v>25.66</v>
      </c>
      <c r="H65" s="25" t="n">
        <v>30.89</v>
      </c>
      <c r="I65" s="25" t="n">
        <v>2041.82</v>
      </c>
      <c r="J65" s="22"/>
      <c r="K65" s="22"/>
      <c r="L65" s="22" t="n">
        <v>66.1</v>
      </c>
      <c r="M65" s="22" t="n">
        <f aca="false">(H65*L65)</f>
        <v>2041.829</v>
      </c>
      <c r="N65" s="22"/>
      <c r="O65" s="22"/>
      <c r="P65" s="22" t="n">
        <f aca="false">F65-J65-L65-N65</f>
        <v>0</v>
      </c>
      <c r="Q65" s="22" t="n">
        <f aca="false">TRUNC(H65*P65,2)</f>
        <v>0</v>
      </c>
    </row>
    <row r="66" customFormat="false" ht="25.5" hidden="false" customHeight="true" outlineLevel="0" collapsed="false">
      <c r="A66" s="23" t="s">
        <v>209</v>
      </c>
      <c r="B66" s="23" t="s">
        <v>210</v>
      </c>
      <c r="C66" s="23" t="s">
        <v>54</v>
      </c>
      <c r="D66" s="24" t="s">
        <v>211</v>
      </c>
      <c r="E66" s="23" t="s">
        <v>98</v>
      </c>
      <c r="F66" s="25" t="n">
        <v>13.22</v>
      </c>
      <c r="G66" s="25" t="n">
        <v>3.61</v>
      </c>
      <c r="H66" s="25" t="n">
        <v>4.34</v>
      </c>
      <c r="I66" s="25" t="n">
        <v>57.37</v>
      </c>
      <c r="J66" s="22"/>
      <c r="K66" s="22"/>
      <c r="L66" s="22" t="n">
        <f aca="false">F66</f>
        <v>13.22</v>
      </c>
      <c r="M66" s="22" t="n">
        <f aca="false">(H66*L66)</f>
        <v>57.3748</v>
      </c>
      <c r="N66" s="22"/>
      <c r="O66" s="22"/>
      <c r="P66" s="22" t="n">
        <f aca="false">F66-J66-L66-N66</f>
        <v>0</v>
      </c>
      <c r="Q66" s="22" t="n">
        <f aca="false">TRUNC(H66*P66,2)</f>
        <v>0</v>
      </c>
    </row>
    <row r="67" customFormat="false" ht="25.5" hidden="false" customHeight="true" outlineLevel="0" collapsed="false">
      <c r="A67" s="23" t="s">
        <v>212</v>
      </c>
      <c r="B67" s="23" t="s">
        <v>213</v>
      </c>
      <c r="C67" s="23" t="s">
        <v>54</v>
      </c>
      <c r="D67" s="24" t="s">
        <v>214</v>
      </c>
      <c r="E67" s="23" t="s">
        <v>98</v>
      </c>
      <c r="F67" s="25" t="n">
        <v>13.22</v>
      </c>
      <c r="G67" s="25" t="n">
        <v>10.21</v>
      </c>
      <c r="H67" s="25" t="n">
        <v>12.29</v>
      </c>
      <c r="I67" s="25" t="n">
        <v>162.47</v>
      </c>
      <c r="J67" s="22"/>
      <c r="K67" s="22"/>
      <c r="L67" s="22" t="n">
        <f aca="false">F67</f>
        <v>13.22</v>
      </c>
      <c r="M67" s="22" t="n">
        <f aca="false">(H67*L67)</f>
        <v>162.4738</v>
      </c>
      <c r="N67" s="22"/>
      <c r="O67" s="22"/>
      <c r="P67" s="22" t="n">
        <f aca="false">F67-J67-L67-N67</f>
        <v>0</v>
      </c>
      <c r="Q67" s="22" t="n">
        <f aca="false">TRUNC(H67*P67,2)</f>
        <v>0</v>
      </c>
    </row>
    <row r="68" customFormat="false" ht="24" hidden="false" customHeight="true" outlineLevel="0" collapsed="false">
      <c r="A68" s="18" t="s">
        <v>215</v>
      </c>
      <c r="B68" s="18"/>
      <c r="C68" s="18"/>
      <c r="D68" s="19" t="s">
        <v>216</v>
      </c>
      <c r="E68" s="19"/>
      <c r="F68" s="20"/>
      <c r="G68" s="21"/>
      <c r="H68" s="21"/>
      <c r="I68" s="20" t="n">
        <v>4354.41</v>
      </c>
      <c r="J68" s="22"/>
      <c r="K68" s="20" t="n">
        <f aca="false">SUM(K69:K72)</f>
        <v>0</v>
      </c>
      <c r="L68" s="22"/>
      <c r="M68" s="20" t="n">
        <f aca="false">SUM(M69:M72)</f>
        <v>0</v>
      </c>
      <c r="N68" s="22"/>
      <c r="O68" s="22"/>
      <c r="P68" s="22"/>
      <c r="Q68" s="20" t="n">
        <f aca="false">SUM(Q69:Q72)</f>
        <v>4354.41</v>
      </c>
    </row>
    <row r="69" customFormat="false" ht="39" hidden="false" customHeight="true" outlineLevel="0" collapsed="false">
      <c r="A69" s="23" t="s">
        <v>217</v>
      </c>
      <c r="B69" s="23" t="s">
        <v>218</v>
      </c>
      <c r="C69" s="23" t="s">
        <v>50</v>
      </c>
      <c r="D69" s="24" t="s">
        <v>219</v>
      </c>
      <c r="E69" s="23" t="s">
        <v>220</v>
      </c>
      <c r="F69" s="25" t="n">
        <v>7.35</v>
      </c>
      <c r="G69" s="25" t="n">
        <v>434.34</v>
      </c>
      <c r="H69" s="25" t="n">
        <v>523.03</v>
      </c>
      <c r="I69" s="25" t="n">
        <v>3844.27</v>
      </c>
      <c r="J69" s="22"/>
      <c r="K69" s="22"/>
      <c r="L69" s="22"/>
      <c r="M69" s="22" t="n">
        <f aca="false">(H69*L69)</f>
        <v>0</v>
      </c>
      <c r="N69" s="22"/>
      <c r="O69" s="22"/>
      <c r="P69" s="22" t="n">
        <f aca="false">F69-J69-L69-N69</f>
        <v>7.35</v>
      </c>
      <c r="Q69" s="22" t="n">
        <f aca="false">TRUNC(H69*P69,2)</f>
        <v>3844.27</v>
      </c>
    </row>
    <row r="70" customFormat="false" ht="24" hidden="false" customHeight="true" outlineLevel="0" collapsed="false">
      <c r="A70" s="23" t="s">
        <v>221</v>
      </c>
      <c r="B70" s="23" t="s">
        <v>222</v>
      </c>
      <c r="C70" s="23" t="s">
        <v>35</v>
      </c>
      <c r="D70" s="24" t="s">
        <v>223</v>
      </c>
      <c r="E70" s="23" t="s">
        <v>56</v>
      </c>
      <c r="F70" s="25" t="n">
        <v>5.6</v>
      </c>
      <c r="G70" s="25" t="n">
        <v>52.69</v>
      </c>
      <c r="H70" s="25" t="n">
        <v>63.44</v>
      </c>
      <c r="I70" s="25" t="n">
        <v>355.26</v>
      </c>
      <c r="J70" s="22"/>
      <c r="K70" s="22"/>
      <c r="L70" s="22"/>
      <c r="M70" s="22" t="n">
        <f aca="false">(H70*L70)</f>
        <v>0</v>
      </c>
      <c r="N70" s="22"/>
      <c r="O70" s="22"/>
      <c r="P70" s="22" t="n">
        <f aca="false">F70-J70-L70-N70</f>
        <v>5.6</v>
      </c>
      <c r="Q70" s="22" t="n">
        <f aca="false">TRUNC(H70*P70,2)</f>
        <v>355.26</v>
      </c>
    </row>
    <row r="71" customFormat="false" ht="25.5" hidden="false" customHeight="true" outlineLevel="0" collapsed="false">
      <c r="A71" s="23" t="s">
        <v>224</v>
      </c>
      <c r="B71" s="23" t="s">
        <v>225</v>
      </c>
      <c r="C71" s="23" t="s">
        <v>45</v>
      </c>
      <c r="D71" s="24" t="s">
        <v>226</v>
      </c>
      <c r="E71" s="23" t="s">
        <v>98</v>
      </c>
      <c r="F71" s="25" t="n">
        <v>2.26</v>
      </c>
      <c r="G71" s="25" t="n">
        <v>10.08</v>
      </c>
      <c r="H71" s="25" t="n">
        <v>12.13</v>
      </c>
      <c r="I71" s="25" t="n">
        <v>27.41</v>
      </c>
      <c r="J71" s="22"/>
      <c r="K71" s="22"/>
      <c r="L71" s="22"/>
      <c r="M71" s="22" t="n">
        <f aca="false">(H71*L71)</f>
        <v>0</v>
      </c>
      <c r="N71" s="22"/>
      <c r="O71" s="22"/>
      <c r="P71" s="22" t="n">
        <f aca="false">F71-J71-L71-N71</f>
        <v>2.26</v>
      </c>
      <c r="Q71" s="22" t="n">
        <f aca="false">TRUNC(H71*P71,2)</f>
        <v>27.41</v>
      </c>
    </row>
    <row r="72" customFormat="false" ht="51.75" hidden="false" customHeight="true" outlineLevel="0" collapsed="false">
      <c r="A72" s="23" t="s">
        <v>227</v>
      </c>
      <c r="B72" s="23" t="s">
        <v>228</v>
      </c>
      <c r="C72" s="23" t="s">
        <v>54</v>
      </c>
      <c r="D72" s="24" t="s">
        <v>229</v>
      </c>
      <c r="E72" s="23" t="s">
        <v>98</v>
      </c>
      <c r="F72" s="25" t="n">
        <v>7.49</v>
      </c>
      <c r="G72" s="25" t="n">
        <v>14.14</v>
      </c>
      <c r="H72" s="25" t="n">
        <v>17.02</v>
      </c>
      <c r="I72" s="25" t="n">
        <v>127.47</v>
      </c>
      <c r="J72" s="22"/>
      <c r="K72" s="22"/>
      <c r="L72" s="22"/>
      <c r="M72" s="22" t="n">
        <f aca="false">(H72*L72)</f>
        <v>0</v>
      </c>
      <c r="N72" s="22"/>
      <c r="O72" s="22"/>
      <c r="P72" s="22" t="n">
        <f aca="false">F72-J72-L72-N72</f>
        <v>7.49</v>
      </c>
      <c r="Q72" s="22" t="n">
        <f aca="false">TRUNC(H72*P72,2)</f>
        <v>127.47</v>
      </c>
    </row>
    <row r="73" customFormat="false" ht="24" hidden="false" customHeight="true" outlineLevel="0" collapsed="false">
      <c r="A73" s="18" t="s">
        <v>230</v>
      </c>
      <c r="B73" s="18"/>
      <c r="C73" s="18"/>
      <c r="D73" s="19" t="s">
        <v>231</v>
      </c>
      <c r="E73" s="19"/>
      <c r="F73" s="20"/>
      <c r="G73" s="21"/>
      <c r="H73" s="21"/>
      <c r="I73" s="20" t="n">
        <v>11641.33</v>
      </c>
      <c r="J73" s="22"/>
      <c r="K73" s="20" t="n">
        <f aca="false">SUM(K74:K77)</f>
        <v>0</v>
      </c>
      <c r="L73" s="22"/>
      <c r="M73" s="20" t="n">
        <f aca="false">SUM(M74:M77)</f>
        <v>8630.494</v>
      </c>
      <c r="N73" s="22"/>
      <c r="O73" s="22"/>
      <c r="P73" s="22"/>
      <c r="Q73" s="20" t="n">
        <f aca="false">SUM(Q74:Q77)</f>
        <v>3010.84</v>
      </c>
    </row>
    <row r="74" customFormat="false" ht="51.75" hidden="false" customHeight="true" outlineLevel="0" collapsed="false">
      <c r="A74" s="23" t="s">
        <v>232</v>
      </c>
      <c r="B74" s="23" t="s">
        <v>233</v>
      </c>
      <c r="C74" s="23" t="s">
        <v>45</v>
      </c>
      <c r="D74" s="24" t="s">
        <v>234</v>
      </c>
      <c r="E74" s="23" t="s">
        <v>98</v>
      </c>
      <c r="F74" s="25" t="n">
        <v>26.9</v>
      </c>
      <c r="G74" s="25" t="n">
        <v>233.78</v>
      </c>
      <c r="H74" s="25" t="n">
        <v>281.51</v>
      </c>
      <c r="I74" s="25" t="n">
        <v>7572.61</v>
      </c>
      <c r="J74" s="22"/>
      <c r="K74" s="22"/>
      <c r="L74" s="22" t="n">
        <f aca="false">F74</f>
        <v>26.9</v>
      </c>
      <c r="M74" s="22" t="n">
        <f aca="false">(H74*L74)</f>
        <v>7572.619</v>
      </c>
      <c r="N74" s="22"/>
      <c r="O74" s="22"/>
      <c r="P74" s="22" t="n">
        <f aca="false">F74-J74-L74-N74</f>
        <v>0</v>
      </c>
      <c r="Q74" s="22" t="n">
        <f aca="false">TRUNC(H74*P74,2)</f>
        <v>0</v>
      </c>
    </row>
    <row r="75" customFormat="false" ht="39" hidden="false" customHeight="true" outlineLevel="0" collapsed="false">
      <c r="A75" s="23" t="s">
        <v>235</v>
      </c>
      <c r="B75" s="23" t="s">
        <v>236</v>
      </c>
      <c r="C75" s="23" t="s">
        <v>45</v>
      </c>
      <c r="D75" s="24" t="s">
        <v>237</v>
      </c>
      <c r="E75" s="23" t="s">
        <v>98</v>
      </c>
      <c r="F75" s="25" t="n">
        <v>4.9</v>
      </c>
      <c r="G75" s="25" t="n">
        <v>240.29</v>
      </c>
      <c r="H75" s="25" t="n">
        <v>289.35</v>
      </c>
      <c r="I75" s="25" t="n">
        <v>1417.81</v>
      </c>
      <c r="J75" s="22"/>
      <c r="K75" s="22"/>
      <c r="L75" s="22"/>
      <c r="M75" s="22" t="n">
        <f aca="false">(H75*L75)</f>
        <v>0</v>
      </c>
      <c r="N75" s="22"/>
      <c r="O75" s="22"/>
      <c r="P75" s="22" t="n">
        <f aca="false">F75-J75-L75-N75</f>
        <v>4.9</v>
      </c>
      <c r="Q75" s="22" t="n">
        <f aca="false">TRUNC(H75*P75,2)</f>
        <v>1417.81</v>
      </c>
    </row>
    <row r="76" customFormat="false" ht="51.75" hidden="false" customHeight="true" outlineLevel="0" collapsed="false">
      <c r="A76" s="23" t="s">
        <v>238</v>
      </c>
      <c r="B76" s="23" t="s">
        <v>239</v>
      </c>
      <c r="C76" s="23" t="s">
        <v>50</v>
      </c>
      <c r="D76" s="24" t="s">
        <v>240</v>
      </c>
      <c r="E76" s="23" t="s">
        <v>220</v>
      </c>
      <c r="F76" s="25" t="n">
        <v>5</v>
      </c>
      <c r="G76" s="25" t="n">
        <v>418.33</v>
      </c>
      <c r="H76" s="25" t="n">
        <v>503.75</v>
      </c>
      <c r="I76" s="25" t="n">
        <v>2518.75</v>
      </c>
      <c r="J76" s="22"/>
      <c r="K76" s="22"/>
      <c r="L76" s="22" t="n">
        <f aca="false">1*2.1</f>
        <v>2.1</v>
      </c>
      <c r="M76" s="22" t="n">
        <f aca="false">(H76*L76)</f>
        <v>1057.875</v>
      </c>
      <c r="N76" s="22"/>
      <c r="O76" s="22"/>
      <c r="P76" s="22" t="n">
        <f aca="false">F76-J76-L76-N76</f>
        <v>2.9</v>
      </c>
      <c r="Q76" s="22" t="n">
        <f aca="false">TRUNC(H76*P76,2)</f>
        <v>1460.87</v>
      </c>
    </row>
    <row r="77" customFormat="false" ht="24" hidden="false" customHeight="true" outlineLevel="0" collapsed="false">
      <c r="A77" s="23" t="s">
        <v>241</v>
      </c>
      <c r="B77" s="23" t="s">
        <v>242</v>
      </c>
      <c r="C77" s="23" t="s">
        <v>45</v>
      </c>
      <c r="D77" s="24" t="s">
        <v>243</v>
      </c>
      <c r="E77" s="23" t="s">
        <v>47</v>
      </c>
      <c r="F77" s="25" t="n">
        <v>4</v>
      </c>
      <c r="G77" s="25" t="n">
        <v>27.44</v>
      </c>
      <c r="H77" s="25" t="n">
        <v>33.04</v>
      </c>
      <c r="I77" s="25" t="n">
        <v>132.16</v>
      </c>
      <c r="J77" s="22"/>
      <c r="K77" s="22"/>
      <c r="L77" s="22"/>
      <c r="M77" s="22" t="n">
        <f aca="false">(H77*L77)</f>
        <v>0</v>
      </c>
      <c r="N77" s="22"/>
      <c r="O77" s="22"/>
      <c r="P77" s="22" t="n">
        <f aca="false">F77-J77-L77-N77</f>
        <v>4</v>
      </c>
      <c r="Q77" s="22" t="n">
        <f aca="false">TRUNC(H77*P77,2)</f>
        <v>132.16</v>
      </c>
    </row>
    <row r="78" customFormat="false" ht="24" hidden="false" customHeight="true" outlineLevel="0" collapsed="false">
      <c r="A78" s="18" t="s">
        <v>244</v>
      </c>
      <c r="B78" s="18"/>
      <c r="C78" s="18"/>
      <c r="D78" s="19" t="s">
        <v>245</v>
      </c>
      <c r="E78" s="19"/>
      <c r="F78" s="20"/>
      <c r="G78" s="21"/>
      <c r="H78" s="21"/>
      <c r="I78" s="20" t="n">
        <v>10116.81</v>
      </c>
      <c r="J78" s="22"/>
      <c r="K78" s="20" t="n">
        <f aca="false">SUM(K79,K93)</f>
        <v>511.855</v>
      </c>
      <c r="L78" s="22"/>
      <c r="M78" s="20" t="n">
        <f aca="false">SUM(M79,M93)</f>
        <v>9604.986748</v>
      </c>
      <c r="N78" s="22"/>
      <c r="O78" s="22"/>
      <c r="P78" s="22"/>
      <c r="Q78" s="20" t="n">
        <f aca="false">SUM(Q79,Q93)</f>
        <v>0</v>
      </c>
    </row>
    <row r="79" customFormat="false" ht="24" hidden="false" customHeight="true" outlineLevel="0" collapsed="false">
      <c r="A79" s="18" t="s">
        <v>246</v>
      </c>
      <c r="B79" s="18"/>
      <c r="C79" s="18"/>
      <c r="D79" s="19" t="s">
        <v>247</v>
      </c>
      <c r="E79" s="19"/>
      <c r="F79" s="20"/>
      <c r="G79" s="21"/>
      <c r="H79" s="21"/>
      <c r="I79" s="20" t="n">
        <v>6113.91</v>
      </c>
      <c r="J79" s="22"/>
      <c r="K79" s="20" t="n">
        <f aca="false">SUM(K80:K92)</f>
        <v>511.855</v>
      </c>
      <c r="L79" s="22"/>
      <c r="M79" s="20" t="n">
        <f aca="false">SUM(M80:M92)</f>
        <v>5602.069548</v>
      </c>
      <c r="N79" s="22"/>
      <c r="O79" s="22"/>
      <c r="P79" s="22"/>
      <c r="Q79" s="20" t="n">
        <f aca="false">SUM(Q80:Q92)</f>
        <v>0</v>
      </c>
    </row>
    <row r="80" customFormat="false" ht="39" hidden="false" customHeight="true" outlineLevel="0" collapsed="false">
      <c r="A80" s="23" t="s">
        <v>248</v>
      </c>
      <c r="B80" s="23" t="s">
        <v>249</v>
      </c>
      <c r="C80" s="23" t="s">
        <v>50</v>
      </c>
      <c r="D80" s="24" t="s">
        <v>250</v>
      </c>
      <c r="E80" s="23" t="s">
        <v>37</v>
      </c>
      <c r="F80" s="25" t="n">
        <v>1</v>
      </c>
      <c r="G80" s="25" t="n">
        <v>639.41</v>
      </c>
      <c r="H80" s="25" t="n">
        <v>769.97</v>
      </c>
      <c r="I80" s="25" t="n">
        <v>769.97</v>
      </c>
      <c r="J80" s="22" t="n">
        <v>0.5</v>
      </c>
      <c r="K80" s="22" t="n">
        <f aca="false">(H80*J80)</f>
        <v>384.985</v>
      </c>
      <c r="L80" s="22" t="n">
        <v>0.5</v>
      </c>
      <c r="M80" s="22" t="n">
        <f aca="false">(H80*L80)</f>
        <v>384.985</v>
      </c>
      <c r="N80" s="22"/>
      <c r="O80" s="22"/>
      <c r="P80" s="22" t="n">
        <f aca="false">F80-J80-L80-N80</f>
        <v>0</v>
      </c>
      <c r="Q80" s="22" t="n">
        <f aca="false">TRUNC(H80*P80,2)</f>
        <v>0</v>
      </c>
    </row>
    <row r="81" customFormat="false" ht="25.5" hidden="false" customHeight="true" outlineLevel="0" collapsed="false">
      <c r="A81" s="23" t="s">
        <v>251</v>
      </c>
      <c r="B81" s="23" t="s">
        <v>252</v>
      </c>
      <c r="C81" s="23" t="s">
        <v>50</v>
      </c>
      <c r="D81" s="24" t="s">
        <v>253</v>
      </c>
      <c r="E81" s="23" t="s">
        <v>37</v>
      </c>
      <c r="F81" s="25" t="n">
        <v>1</v>
      </c>
      <c r="G81" s="25" t="n">
        <v>105.36</v>
      </c>
      <c r="H81" s="25" t="n">
        <v>126.87</v>
      </c>
      <c r="I81" s="25" t="n">
        <v>126.87</v>
      </c>
      <c r="J81" s="22" t="n">
        <f aca="false">F81</f>
        <v>1</v>
      </c>
      <c r="K81" s="22" t="n">
        <f aca="false">(H81*J81)</f>
        <v>126.87</v>
      </c>
      <c r="L81" s="22"/>
      <c r="M81" s="22" t="n">
        <f aca="false">(H81*L81)</f>
        <v>0</v>
      </c>
      <c r="N81" s="22"/>
      <c r="O81" s="22"/>
      <c r="P81" s="22" t="n">
        <f aca="false">F81-J81-L81-N81</f>
        <v>0</v>
      </c>
      <c r="Q81" s="22" t="n">
        <f aca="false">TRUNC(H81*P81,2)</f>
        <v>0</v>
      </c>
    </row>
    <row r="82" customFormat="false" ht="25.5" hidden="false" customHeight="true" outlineLevel="0" collapsed="false">
      <c r="A82" s="23" t="s">
        <v>254</v>
      </c>
      <c r="B82" s="23" t="s">
        <v>255</v>
      </c>
      <c r="C82" s="23" t="s">
        <v>54</v>
      </c>
      <c r="D82" s="24" t="s">
        <v>256</v>
      </c>
      <c r="E82" s="23" t="s">
        <v>56</v>
      </c>
      <c r="F82" s="25" t="n">
        <v>128.8</v>
      </c>
      <c r="G82" s="25" t="n">
        <v>7.72</v>
      </c>
      <c r="H82" s="25" t="n">
        <v>9.29</v>
      </c>
      <c r="I82" s="25" t="n">
        <v>1196.55</v>
      </c>
      <c r="J82" s="22"/>
      <c r="K82" s="22"/>
      <c r="L82" s="22" t="n">
        <v>128.8</v>
      </c>
      <c r="M82" s="22" t="n">
        <f aca="false">(H82*L82)</f>
        <v>1196.552</v>
      </c>
      <c r="N82" s="22"/>
      <c r="O82" s="22"/>
      <c r="P82" s="22" t="n">
        <f aca="false">F82-J82-L82-N82</f>
        <v>0</v>
      </c>
      <c r="Q82" s="22" t="n">
        <f aca="false">TRUNC(H82*P82,2)</f>
        <v>0</v>
      </c>
    </row>
    <row r="83" customFormat="false" ht="25.5" hidden="false" customHeight="true" outlineLevel="0" collapsed="false">
      <c r="A83" s="23" t="s">
        <v>257</v>
      </c>
      <c r="B83" s="23" t="s">
        <v>258</v>
      </c>
      <c r="C83" s="23" t="s">
        <v>45</v>
      </c>
      <c r="D83" s="24" t="s">
        <v>259</v>
      </c>
      <c r="E83" s="23" t="s">
        <v>260</v>
      </c>
      <c r="F83" s="25" t="n">
        <v>32.2</v>
      </c>
      <c r="G83" s="25" t="n">
        <v>11.06</v>
      </c>
      <c r="H83" s="25" t="n">
        <v>13.31</v>
      </c>
      <c r="I83" s="25" t="n">
        <v>428.58</v>
      </c>
      <c r="J83" s="22"/>
      <c r="K83" s="22"/>
      <c r="L83" s="22" t="n">
        <v>32.2</v>
      </c>
      <c r="M83" s="22" t="n">
        <f aca="false">(H83*L83)</f>
        <v>428.582</v>
      </c>
      <c r="N83" s="22"/>
      <c r="O83" s="22"/>
      <c r="P83" s="22" t="n">
        <f aca="false">F83-J83-L83-N83</f>
        <v>0</v>
      </c>
      <c r="Q83" s="22" t="n">
        <f aca="false">TRUNC(H83*P83,2)</f>
        <v>0</v>
      </c>
    </row>
    <row r="84" customFormat="false" ht="25.5" hidden="false" customHeight="true" outlineLevel="0" collapsed="false">
      <c r="A84" s="23" t="s">
        <v>261</v>
      </c>
      <c r="B84" s="23" t="s">
        <v>262</v>
      </c>
      <c r="C84" s="23" t="s">
        <v>45</v>
      </c>
      <c r="D84" s="24" t="s">
        <v>263</v>
      </c>
      <c r="E84" s="23" t="s">
        <v>260</v>
      </c>
      <c r="F84" s="25" t="n">
        <v>32.2</v>
      </c>
      <c r="G84" s="25" t="n">
        <v>13.76</v>
      </c>
      <c r="H84" s="25" t="n">
        <v>16.56</v>
      </c>
      <c r="I84" s="25" t="n">
        <v>533.23</v>
      </c>
      <c r="J84" s="22"/>
      <c r="K84" s="22"/>
      <c r="L84" s="22" t="n">
        <v>32.2</v>
      </c>
      <c r="M84" s="22" t="n">
        <f aca="false">(H84*L84)</f>
        <v>533.232</v>
      </c>
      <c r="N84" s="22"/>
      <c r="O84" s="22"/>
      <c r="P84" s="22" t="n">
        <f aca="false">F84-J84-L84-N84</f>
        <v>0</v>
      </c>
      <c r="Q84" s="22" t="n">
        <f aca="false">TRUNC(H84*P84,2)</f>
        <v>0</v>
      </c>
    </row>
    <row r="85" customFormat="false" ht="51.75" hidden="false" customHeight="true" outlineLevel="0" collapsed="false">
      <c r="A85" s="23" t="s">
        <v>264</v>
      </c>
      <c r="B85" s="23" t="s">
        <v>265</v>
      </c>
      <c r="C85" s="23" t="s">
        <v>54</v>
      </c>
      <c r="D85" s="24" t="s">
        <v>266</v>
      </c>
      <c r="E85" s="23" t="s">
        <v>56</v>
      </c>
      <c r="F85" s="25" t="n">
        <v>4</v>
      </c>
      <c r="G85" s="25" t="n">
        <v>1.06</v>
      </c>
      <c r="H85" s="25" t="n">
        <v>1.27</v>
      </c>
      <c r="I85" s="25" t="n">
        <v>5.08</v>
      </c>
      <c r="J85" s="22"/>
      <c r="K85" s="22"/>
      <c r="L85" s="22" t="n">
        <v>4</v>
      </c>
      <c r="M85" s="22" t="n">
        <f aca="false">(H85*L85)</f>
        <v>5.08</v>
      </c>
      <c r="N85" s="22"/>
      <c r="O85" s="22"/>
      <c r="P85" s="22" t="n">
        <f aca="false">F85-J85-L85-N85</f>
        <v>0</v>
      </c>
      <c r="Q85" s="22" t="n">
        <f aca="false">TRUNC(H85*P85,2)</f>
        <v>0</v>
      </c>
    </row>
    <row r="86" customFormat="false" ht="25.5" hidden="false" customHeight="true" outlineLevel="0" collapsed="false">
      <c r="A86" s="23" t="s">
        <v>267</v>
      </c>
      <c r="B86" s="23" t="s">
        <v>268</v>
      </c>
      <c r="C86" s="23" t="s">
        <v>45</v>
      </c>
      <c r="D86" s="24" t="s">
        <v>269</v>
      </c>
      <c r="E86" s="23" t="s">
        <v>47</v>
      </c>
      <c r="F86" s="25" t="n">
        <v>4</v>
      </c>
      <c r="G86" s="25" t="n">
        <v>6.82</v>
      </c>
      <c r="H86" s="25" t="n">
        <v>8.21</v>
      </c>
      <c r="I86" s="25" t="n">
        <v>32.84</v>
      </c>
      <c r="J86" s="22"/>
      <c r="K86" s="22"/>
      <c r="L86" s="22" t="n">
        <v>4</v>
      </c>
      <c r="M86" s="22" t="n">
        <f aca="false">(H86*L86)</f>
        <v>32.84</v>
      </c>
      <c r="N86" s="22"/>
      <c r="O86" s="22"/>
      <c r="P86" s="22" t="n">
        <f aca="false">F86-J86-L86-N86</f>
        <v>0</v>
      </c>
      <c r="Q86" s="22" t="n">
        <f aca="false">TRUNC(H86*P86,2)</f>
        <v>0</v>
      </c>
    </row>
    <row r="87" customFormat="false" ht="25.5" hidden="false" customHeight="true" outlineLevel="0" collapsed="false">
      <c r="A87" s="23" t="s">
        <v>270</v>
      </c>
      <c r="B87" s="23" t="s">
        <v>271</v>
      </c>
      <c r="C87" s="23" t="s">
        <v>45</v>
      </c>
      <c r="D87" s="24" t="s">
        <v>272</v>
      </c>
      <c r="E87" s="23" t="s">
        <v>47</v>
      </c>
      <c r="F87" s="25" t="n">
        <v>4</v>
      </c>
      <c r="G87" s="25" t="n">
        <v>9.16</v>
      </c>
      <c r="H87" s="25" t="n">
        <v>11.03</v>
      </c>
      <c r="I87" s="25" t="n">
        <v>44.12</v>
      </c>
      <c r="J87" s="22"/>
      <c r="K87" s="22"/>
      <c r="L87" s="22" t="n">
        <v>4</v>
      </c>
      <c r="M87" s="22" t="n">
        <f aca="false">(H87*L87)</f>
        <v>44.12</v>
      </c>
      <c r="N87" s="22"/>
      <c r="O87" s="22"/>
      <c r="P87" s="22" t="n">
        <f aca="false">F87-J87-L87-N87</f>
        <v>0</v>
      </c>
      <c r="Q87" s="22" t="n">
        <f aca="false">TRUNC(H87*P87,2)</f>
        <v>0</v>
      </c>
    </row>
    <row r="88" customFormat="false" ht="24" hidden="false" customHeight="true" outlineLevel="0" collapsed="false">
      <c r="A88" s="23" t="s">
        <v>273</v>
      </c>
      <c r="B88" s="23" t="s">
        <v>274</v>
      </c>
      <c r="C88" s="23" t="s">
        <v>45</v>
      </c>
      <c r="D88" s="24" t="s">
        <v>275</v>
      </c>
      <c r="E88" s="23" t="s">
        <v>260</v>
      </c>
      <c r="F88" s="25" t="n">
        <v>32.2</v>
      </c>
      <c r="G88" s="25" t="n">
        <v>3.46</v>
      </c>
      <c r="H88" s="25" t="n">
        <v>4.16</v>
      </c>
      <c r="I88" s="25" t="n">
        <v>133.95</v>
      </c>
      <c r="J88" s="22"/>
      <c r="K88" s="22"/>
      <c r="L88" s="22" t="n">
        <v>32.2</v>
      </c>
      <c r="M88" s="22" t="n">
        <f aca="false">(H88*L88)</f>
        <v>133.952</v>
      </c>
      <c r="N88" s="22"/>
      <c r="O88" s="22"/>
      <c r="P88" s="22" t="n">
        <f aca="false">F88-J88-L88-N88</f>
        <v>0</v>
      </c>
      <c r="Q88" s="22" t="n">
        <f aca="false">TRUNC(H88*P88,2)</f>
        <v>0</v>
      </c>
    </row>
    <row r="89" customFormat="false" ht="39" hidden="false" customHeight="true" outlineLevel="0" collapsed="false">
      <c r="A89" s="23" t="s">
        <v>276</v>
      </c>
      <c r="B89" s="23" t="s">
        <v>277</v>
      </c>
      <c r="C89" s="23" t="s">
        <v>50</v>
      </c>
      <c r="D89" s="24" t="s">
        <v>278</v>
      </c>
      <c r="E89" s="23" t="s">
        <v>37</v>
      </c>
      <c r="F89" s="25" t="n">
        <v>3</v>
      </c>
      <c r="G89" s="25" t="n">
        <v>231.77</v>
      </c>
      <c r="H89" s="25" t="n">
        <v>279.09</v>
      </c>
      <c r="I89" s="25" t="n">
        <v>837.27</v>
      </c>
      <c r="J89" s="22"/>
      <c r="K89" s="22"/>
      <c r="L89" s="22" t="n">
        <v>3</v>
      </c>
      <c r="M89" s="22" t="n">
        <f aca="false">(H89*L89)</f>
        <v>837.27</v>
      </c>
      <c r="N89" s="22"/>
      <c r="O89" s="22"/>
      <c r="P89" s="22" t="n">
        <f aca="false">F89-J89-L89-N89</f>
        <v>0</v>
      </c>
      <c r="Q89" s="22" t="n">
        <f aca="false">TRUNC(H89*P89,2)</f>
        <v>0</v>
      </c>
    </row>
    <row r="90" customFormat="false" ht="25.5" hidden="false" customHeight="true" outlineLevel="0" collapsed="false">
      <c r="A90" s="23" t="s">
        <v>279</v>
      </c>
      <c r="B90" s="23" t="s">
        <v>280</v>
      </c>
      <c r="C90" s="23" t="s">
        <v>54</v>
      </c>
      <c r="D90" s="24" t="s">
        <v>281</v>
      </c>
      <c r="E90" s="23" t="s">
        <v>60</v>
      </c>
      <c r="F90" s="25" t="n">
        <v>2.898</v>
      </c>
      <c r="G90" s="25" t="n">
        <v>47.21</v>
      </c>
      <c r="H90" s="25" t="n">
        <v>56.85</v>
      </c>
      <c r="I90" s="25" t="n">
        <v>164.75</v>
      </c>
      <c r="J90" s="22"/>
      <c r="K90" s="22"/>
      <c r="L90" s="22" t="n">
        <v>2.898</v>
      </c>
      <c r="M90" s="22" t="n">
        <f aca="false">(H90*L90)</f>
        <v>164.7513</v>
      </c>
      <c r="N90" s="22"/>
      <c r="O90" s="22"/>
      <c r="P90" s="22" t="n">
        <f aca="false">F90-J90-L90-N90</f>
        <v>0</v>
      </c>
      <c r="Q90" s="22" t="n">
        <f aca="false">TRUNC(H90*P90,2)</f>
        <v>0</v>
      </c>
    </row>
    <row r="91" customFormat="false" ht="24" hidden="false" customHeight="true" outlineLevel="0" collapsed="false">
      <c r="A91" s="23" t="s">
        <v>282</v>
      </c>
      <c r="B91" s="23" t="s">
        <v>128</v>
      </c>
      <c r="C91" s="23" t="s">
        <v>54</v>
      </c>
      <c r="D91" s="24" t="s">
        <v>129</v>
      </c>
      <c r="E91" s="23" t="s">
        <v>60</v>
      </c>
      <c r="F91" s="25" t="n">
        <v>2.3184</v>
      </c>
      <c r="G91" s="25" t="n">
        <v>28.63</v>
      </c>
      <c r="H91" s="25" t="n">
        <v>34.47</v>
      </c>
      <c r="I91" s="25" t="n">
        <v>79.91</v>
      </c>
      <c r="J91" s="22"/>
      <c r="K91" s="22"/>
      <c r="L91" s="22" t="n">
        <v>2.3184</v>
      </c>
      <c r="M91" s="22" t="n">
        <f aca="false">(H91*L91)</f>
        <v>79.915248</v>
      </c>
      <c r="N91" s="22"/>
      <c r="O91" s="22"/>
      <c r="P91" s="22" t="n">
        <f aca="false">F91-J91-L91-N91</f>
        <v>0</v>
      </c>
      <c r="Q91" s="22" t="n">
        <f aca="false">TRUNC(H91*P91,2)</f>
        <v>0</v>
      </c>
    </row>
    <row r="92" customFormat="false" ht="64.5" hidden="false" customHeight="true" outlineLevel="0" collapsed="false">
      <c r="A92" s="23" t="s">
        <v>283</v>
      </c>
      <c r="B92" s="23" t="s">
        <v>284</v>
      </c>
      <c r="C92" s="23" t="s">
        <v>50</v>
      </c>
      <c r="D92" s="24" t="s">
        <v>285</v>
      </c>
      <c r="E92" s="23" t="s">
        <v>286</v>
      </c>
      <c r="F92" s="25" t="n">
        <v>1</v>
      </c>
      <c r="G92" s="25" t="n">
        <v>1462.21</v>
      </c>
      <c r="H92" s="25" t="n">
        <v>1760.79</v>
      </c>
      <c r="I92" s="25" t="n">
        <v>1760.79</v>
      </c>
      <c r="J92" s="22"/>
      <c r="K92" s="22"/>
      <c r="L92" s="22" t="n">
        <v>1</v>
      </c>
      <c r="M92" s="22" t="n">
        <f aca="false">(H92*L92)</f>
        <v>1760.79</v>
      </c>
      <c r="N92" s="22"/>
      <c r="O92" s="22"/>
      <c r="P92" s="22" t="n">
        <f aca="false">F92-J92-L92-N92</f>
        <v>0</v>
      </c>
      <c r="Q92" s="22" t="n">
        <f aca="false">TRUNC(H92*P92,2)</f>
        <v>0</v>
      </c>
    </row>
    <row r="93" customFormat="false" ht="25.5" hidden="false" customHeight="true" outlineLevel="0" collapsed="false">
      <c r="A93" s="18" t="s">
        <v>287</v>
      </c>
      <c r="B93" s="18"/>
      <c r="C93" s="18"/>
      <c r="D93" s="19" t="s">
        <v>288</v>
      </c>
      <c r="E93" s="19"/>
      <c r="F93" s="20"/>
      <c r="G93" s="21"/>
      <c r="H93" s="21"/>
      <c r="I93" s="20" t="n">
        <v>4002.9</v>
      </c>
      <c r="J93" s="22"/>
      <c r="K93" s="20" t="n">
        <f aca="false">SUM(K94:K103)</f>
        <v>0</v>
      </c>
      <c r="L93" s="22"/>
      <c r="M93" s="20" t="n">
        <f aca="false">SUM(M94:M103)</f>
        <v>4002.9172</v>
      </c>
      <c r="N93" s="22"/>
      <c r="O93" s="22"/>
      <c r="P93" s="22"/>
      <c r="Q93" s="20" t="n">
        <f aca="false">SUM(Q94:Q103)</f>
        <v>0</v>
      </c>
    </row>
    <row r="94" customFormat="false" ht="25.5" hidden="false" customHeight="true" outlineLevel="0" collapsed="false">
      <c r="A94" s="23" t="s">
        <v>289</v>
      </c>
      <c r="B94" s="23" t="s">
        <v>280</v>
      </c>
      <c r="C94" s="23" t="s">
        <v>54</v>
      </c>
      <c r="D94" s="24" t="s">
        <v>281</v>
      </c>
      <c r="E94" s="23" t="s">
        <v>60</v>
      </c>
      <c r="F94" s="25" t="n">
        <v>7.05</v>
      </c>
      <c r="G94" s="25" t="n">
        <v>47.21</v>
      </c>
      <c r="H94" s="25" t="n">
        <v>56.85</v>
      </c>
      <c r="I94" s="25" t="n">
        <v>400.79</v>
      </c>
      <c r="J94" s="22"/>
      <c r="K94" s="22"/>
      <c r="L94" s="22" t="n">
        <v>7.05</v>
      </c>
      <c r="M94" s="22" t="n">
        <f aca="false">(H94*L94)</f>
        <v>400.7925</v>
      </c>
      <c r="N94" s="22"/>
      <c r="O94" s="22"/>
      <c r="P94" s="22" t="n">
        <f aca="false">F94-J94-L94-N94</f>
        <v>0</v>
      </c>
      <c r="Q94" s="22" t="n">
        <f aca="false">TRUNC(H94*P94,2)</f>
        <v>0</v>
      </c>
    </row>
    <row r="95" customFormat="false" ht="39" hidden="false" customHeight="true" outlineLevel="0" collapsed="false">
      <c r="A95" s="23" t="s">
        <v>290</v>
      </c>
      <c r="B95" s="23" t="s">
        <v>291</v>
      </c>
      <c r="C95" s="23" t="s">
        <v>50</v>
      </c>
      <c r="D95" s="24" t="s">
        <v>292</v>
      </c>
      <c r="E95" s="23" t="s">
        <v>37</v>
      </c>
      <c r="F95" s="25" t="n">
        <v>6</v>
      </c>
      <c r="G95" s="25" t="n">
        <v>130.38</v>
      </c>
      <c r="H95" s="25" t="n">
        <v>157</v>
      </c>
      <c r="I95" s="25" t="n">
        <v>942</v>
      </c>
      <c r="J95" s="22"/>
      <c r="K95" s="22"/>
      <c r="L95" s="22" t="n">
        <v>6</v>
      </c>
      <c r="M95" s="22" t="n">
        <f aca="false">(H95*L95)</f>
        <v>942</v>
      </c>
      <c r="N95" s="22"/>
      <c r="O95" s="22"/>
      <c r="P95" s="22" t="n">
        <f aca="false">F95-J95-L95-N95</f>
        <v>0</v>
      </c>
      <c r="Q95" s="22" t="n">
        <f aca="false">TRUNC(H95*P95,2)</f>
        <v>0</v>
      </c>
    </row>
    <row r="96" customFormat="false" ht="25.5" hidden="false" customHeight="true" outlineLevel="0" collapsed="false">
      <c r="A96" s="23" t="s">
        <v>293</v>
      </c>
      <c r="B96" s="23" t="s">
        <v>294</v>
      </c>
      <c r="C96" s="23" t="s">
        <v>45</v>
      </c>
      <c r="D96" s="24" t="s">
        <v>295</v>
      </c>
      <c r="E96" s="23" t="s">
        <v>47</v>
      </c>
      <c r="F96" s="25" t="n">
        <v>6</v>
      </c>
      <c r="G96" s="25" t="n">
        <v>25.5</v>
      </c>
      <c r="H96" s="25" t="n">
        <v>30.7</v>
      </c>
      <c r="I96" s="25" t="n">
        <v>184.2</v>
      </c>
      <c r="J96" s="22"/>
      <c r="K96" s="22"/>
      <c r="L96" s="22" t="n">
        <v>6</v>
      </c>
      <c r="M96" s="22" t="n">
        <f aca="false">(H96*L96)</f>
        <v>184.2</v>
      </c>
      <c r="N96" s="22"/>
      <c r="O96" s="22"/>
      <c r="P96" s="22" t="n">
        <f aca="false">F96-J96-L96-N96</f>
        <v>0</v>
      </c>
      <c r="Q96" s="22" t="n">
        <f aca="false">TRUNC(H96*P96,2)</f>
        <v>0</v>
      </c>
    </row>
    <row r="97" customFormat="false" ht="25.5" hidden="false" customHeight="true" outlineLevel="0" collapsed="false">
      <c r="A97" s="23" t="s">
        <v>296</v>
      </c>
      <c r="B97" s="23" t="s">
        <v>297</v>
      </c>
      <c r="C97" s="23" t="s">
        <v>45</v>
      </c>
      <c r="D97" s="24" t="s">
        <v>298</v>
      </c>
      <c r="E97" s="23" t="s">
        <v>299</v>
      </c>
      <c r="F97" s="25" t="n">
        <v>20.75</v>
      </c>
      <c r="G97" s="25" t="n">
        <v>65.96</v>
      </c>
      <c r="H97" s="25" t="n">
        <v>79.42</v>
      </c>
      <c r="I97" s="25" t="n">
        <v>1647.96</v>
      </c>
      <c r="J97" s="22"/>
      <c r="K97" s="22"/>
      <c r="L97" s="22" t="n">
        <v>20.75</v>
      </c>
      <c r="M97" s="22" t="n">
        <f aca="false">(H97*L97)</f>
        <v>1647.965</v>
      </c>
      <c r="N97" s="22"/>
      <c r="O97" s="22"/>
      <c r="P97" s="22" t="n">
        <f aca="false">F97-J97-L97-N97</f>
        <v>0</v>
      </c>
      <c r="Q97" s="22" t="n">
        <f aca="false">TRUNC(H97*P97,2)</f>
        <v>0</v>
      </c>
    </row>
    <row r="98" customFormat="false" ht="25.5" hidden="false" customHeight="true" outlineLevel="0" collapsed="false">
      <c r="A98" s="23" t="s">
        <v>300</v>
      </c>
      <c r="B98" s="23" t="s">
        <v>301</v>
      </c>
      <c r="C98" s="23" t="s">
        <v>45</v>
      </c>
      <c r="D98" s="24" t="s">
        <v>302</v>
      </c>
      <c r="E98" s="23" t="s">
        <v>299</v>
      </c>
      <c r="F98" s="25" t="n">
        <v>1.97</v>
      </c>
      <c r="G98" s="25" t="n">
        <v>52.7</v>
      </c>
      <c r="H98" s="25" t="n">
        <v>63.46</v>
      </c>
      <c r="I98" s="25" t="n">
        <v>125.01</v>
      </c>
      <c r="J98" s="22"/>
      <c r="K98" s="22"/>
      <c r="L98" s="22" t="n">
        <v>1.97</v>
      </c>
      <c r="M98" s="22" t="n">
        <f aca="false">(H98*L98)</f>
        <v>125.0162</v>
      </c>
      <c r="N98" s="22"/>
      <c r="O98" s="22"/>
      <c r="P98" s="22" t="n">
        <f aca="false">F98-J98-L98-N98</f>
        <v>0</v>
      </c>
      <c r="Q98" s="22" t="n">
        <f aca="false">TRUNC(H98*P98,2)</f>
        <v>0</v>
      </c>
    </row>
    <row r="99" customFormat="false" ht="25.5" hidden="false" customHeight="true" outlineLevel="0" collapsed="false">
      <c r="A99" s="23" t="s">
        <v>303</v>
      </c>
      <c r="B99" s="23" t="s">
        <v>304</v>
      </c>
      <c r="C99" s="23" t="s">
        <v>45</v>
      </c>
      <c r="D99" s="24" t="s">
        <v>305</v>
      </c>
      <c r="E99" s="23" t="s">
        <v>47</v>
      </c>
      <c r="F99" s="25" t="n">
        <v>6</v>
      </c>
      <c r="G99" s="25" t="n">
        <v>2.86</v>
      </c>
      <c r="H99" s="25" t="n">
        <v>3.44</v>
      </c>
      <c r="I99" s="25" t="n">
        <v>20.64</v>
      </c>
      <c r="J99" s="22"/>
      <c r="K99" s="22"/>
      <c r="L99" s="22" t="n">
        <v>6</v>
      </c>
      <c r="M99" s="22" t="n">
        <f aca="false">(H99*L99)</f>
        <v>20.64</v>
      </c>
      <c r="N99" s="22"/>
      <c r="O99" s="22"/>
      <c r="P99" s="22" t="n">
        <f aca="false">F99-J99-L99-N99</f>
        <v>0</v>
      </c>
      <c r="Q99" s="22" t="n">
        <f aca="false">TRUNC(H99*P99,2)</f>
        <v>0</v>
      </c>
    </row>
    <row r="100" customFormat="false" ht="39" hidden="false" customHeight="true" outlineLevel="0" collapsed="false">
      <c r="A100" s="23" t="s">
        <v>306</v>
      </c>
      <c r="B100" s="23" t="s">
        <v>307</v>
      </c>
      <c r="C100" s="23" t="s">
        <v>45</v>
      </c>
      <c r="D100" s="24" t="s">
        <v>308</v>
      </c>
      <c r="E100" s="23" t="s">
        <v>47</v>
      </c>
      <c r="F100" s="25" t="n">
        <v>6</v>
      </c>
      <c r="G100" s="25" t="n">
        <v>1.39</v>
      </c>
      <c r="H100" s="25" t="n">
        <v>1.67</v>
      </c>
      <c r="I100" s="25" t="n">
        <v>10.02</v>
      </c>
      <c r="J100" s="22"/>
      <c r="K100" s="22"/>
      <c r="L100" s="22" t="n">
        <v>6</v>
      </c>
      <c r="M100" s="22" t="n">
        <f aca="false">(H100*L100)</f>
        <v>10.02</v>
      </c>
      <c r="N100" s="22"/>
      <c r="O100" s="22"/>
      <c r="P100" s="22" t="n">
        <f aca="false">F100-J100-L100-N100</f>
        <v>0</v>
      </c>
      <c r="Q100" s="22" t="n">
        <f aca="false">TRUNC(H100*P100,2)</f>
        <v>0</v>
      </c>
    </row>
    <row r="101" customFormat="false" ht="51.75" hidden="false" customHeight="true" outlineLevel="0" collapsed="false">
      <c r="A101" s="23" t="s">
        <v>309</v>
      </c>
      <c r="B101" s="23" t="s">
        <v>310</v>
      </c>
      <c r="C101" s="23" t="s">
        <v>45</v>
      </c>
      <c r="D101" s="24" t="s">
        <v>311</v>
      </c>
      <c r="E101" s="23" t="s">
        <v>47</v>
      </c>
      <c r="F101" s="25" t="n">
        <v>6</v>
      </c>
      <c r="G101" s="25" t="n">
        <v>5.53</v>
      </c>
      <c r="H101" s="25" t="n">
        <v>6.65</v>
      </c>
      <c r="I101" s="25" t="n">
        <v>39.9</v>
      </c>
      <c r="J101" s="22"/>
      <c r="K101" s="22"/>
      <c r="L101" s="22" t="n">
        <v>6</v>
      </c>
      <c r="M101" s="22" t="n">
        <f aca="false">(H101*L101)</f>
        <v>39.9</v>
      </c>
      <c r="N101" s="22"/>
      <c r="O101" s="22"/>
      <c r="P101" s="22" t="n">
        <f aca="false">F101-J101-L101-N101</f>
        <v>0</v>
      </c>
      <c r="Q101" s="22" t="n">
        <f aca="false">TRUNC(H101*P101,2)</f>
        <v>0</v>
      </c>
    </row>
    <row r="102" customFormat="false" ht="24" hidden="false" customHeight="true" outlineLevel="0" collapsed="false">
      <c r="A102" s="23" t="s">
        <v>312</v>
      </c>
      <c r="B102" s="23" t="s">
        <v>128</v>
      </c>
      <c r="C102" s="23" t="s">
        <v>54</v>
      </c>
      <c r="D102" s="24" t="s">
        <v>129</v>
      </c>
      <c r="E102" s="23" t="s">
        <v>60</v>
      </c>
      <c r="F102" s="25" t="n">
        <v>7.05</v>
      </c>
      <c r="G102" s="25" t="n">
        <v>28.63</v>
      </c>
      <c r="H102" s="25" t="n">
        <v>34.47</v>
      </c>
      <c r="I102" s="25" t="n">
        <v>243.01</v>
      </c>
      <c r="J102" s="22"/>
      <c r="K102" s="22"/>
      <c r="L102" s="22" t="n">
        <v>7.05</v>
      </c>
      <c r="M102" s="22" t="n">
        <f aca="false">(H102*L102)</f>
        <v>243.0135</v>
      </c>
      <c r="N102" s="22"/>
      <c r="O102" s="22"/>
      <c r="P102" s="22" t="n">
        <f aca="false">F102-J102-L102-N102</f>
        <v>0</v>
      </c>
      <c r="Q102" s="22" t="n">
        <f aca="false">TRUNC(H102*P102,2)</f>
        <v>0</v>
      </c>
    </row>
    <row r="103" customFormat="false" ht="51.75" hidden="false" customHeight="true" outlineLevel="0" collapsed="false">
      <c r="A103" s="23" t="s">
        <v>313</v>
      </c>
      <c r="B103" s="23" t="s">
        <v>314</v>
      </c>
      <c r="C103" s="23" t="s">
        <v>50</v>
      </c>
      <c r="D103" s="24" t="s">
        <v>315</v>
      </c>
      <c r="E103" s="23" t="s">
        <v>37</v>
      </c>
      <c r="F103" s="25" t="n">
        <v>1</v>
      </c>
      <c r="G103" s="25" t="n">
        <v>323.35</v>
      </c>
      <c r="H103" s="25" t="n">
        <v>389.37</v>
      </c>
      <c r="I103" s="25" t="n">
        <v>389.37</v>
      </c>
      <c r="J103" s="22"/>
      <c r="K103" s="22"/>
      <c r="L103" s="22" t="n">
        <v>1</v>
      </c>
      <c r="M103" s="22" t="n">
        <f aca="false">(H103*L103)</f>
        <v>389.37</v>
      </c>
      <c r="N103" s="22"/>
      <c r="O103" s="22"/>
      <c r="P103" s="22" t="n">
        <f aca="false">F103-J103-L103-N103</f>
        <v>0</v>
      </c>
      <c r="Q103" s="22" t="n">
        <f aca="false">TRUNC(H103*P103,2)</f>
        <v>0</v>
      </c>
    </row>
    <row r="104" customFormat="false" ht="24" hidden="false" customHeight="true" outlineLevel="0" collapsed="false">
      <c r="A104" s="18" t="s">
        <v>316</v>
      </c>
      <c r="B104" s="18"/>
      <c r="C104" s="18"/>
      <c r="D104" s="19" t="s">
        <v>317</v>
      </c>
      <c r="E104" s="19"/>
      <c r="F104" s="20"/>
      <c r="G104" s="21"/>
      <c r="H104" s="21"/>
      <c r="I104" s="20" t="n">
        <v>15016.61</v>
      </c>
      <c r="J104" s="22"/>
      <c r="K104" s="20" t="n">
        <f aca="false">SUM(K105,K116,K132,K140,K157)</f>
        <v>3854.5475</v>
      </c>
      <c r="L104" s="22"/>
      <c r="M104" s="20" t="n">
        <f aca="false">SUM(M105,M116,M132,M140,M157)</f>
        <v>5989.9277</v>
      </c>
      <c r="N104" s="22"/>
      <c r="O104" s="22"/>
      <c r="P104" s="22"/>
      <c r="Q104" s="20" t="n">
        <f aca="false">SUM(Q105,Q116,Q132,Q140,Q157)</f>
        <v>5172.17</v>
      </c>
    </row>
    <row r="105" customFormat="false" ht="24" hidden="false" customHeight="true" outlineLevel="0" collapsed="false">
      <c r="A105" s="18" t="s">
        <v>318</v>
      </c>
      <c r="B105" s="18"/>
      <c r="C105" s="18"/>
      <c r="D105" s="19" t="s">
        <v>319</v>
      </c>
      <c r="E105" s="19"/>
      <c r="F105" s="20"/>
      <c r="G105" s="21"/>
      <c r="H105" s="21"/>
      <c r="I105" s="20" t="n">
        <v>1830.75</v>
      </c>
      <c r="J105" s="22"/>
      <c r="K105" s="20" t="n">
        <f aca="false">SUM(K106:K115)</f>
        <v>0</v>
      </c>
      <c r="L105" s="22"/>
      <c r="M105" s="20" t="n">
        <f aca="false">SUM(M106:M115)</f>
        <v>0</v>
      </c>
      <c r="N105" s="22"/>
      <c r="O105" s="22"/>
      <c r="P105" s="22"/>
      <c r="Q105" s="20" t="n">
        <f aca="false">SUM(Q106:Q115)</f>
        <v>1830.75</v>
      </c>
    </row>
    <row r="106" customFormat="false" ht="51.75" hidden="false" customHeight="true" outlineLevel="0" collapsed="false">
      <c r="A106" s="23" t="s">
        <v>320</v>
      </c>
      <c r="B106" s="23" t="s">
        <v>321</v>
      </c>
      <c r="C106" s="23" t="s">
        <v>50</v>
      </c>
      <c r="D106" s="24" t="s">
        <v>322</v>
      </c>
      <c r="E106" s="23" t="s">
        <v>37</v>
      </c>
      <c r="F106" s="25" t="n">
        <v>1</v>
      </c>
      <c r="G106" s="25" t="n">
        <v>346.64</v>
      </c>
      <c r="H106" s="25" t="n">
        <v>417.42</v>
      </c>
      <c r="I106" s="25" t="n">
        <v>417.42</v>
      </c>
      <c r="J106" s="22"/>
      <c r="K106" s="22"/>
      <c r="L106" s="22"/>
      <c r="M106" s="22" t="n">
        <f aca="false">(H106*L106)</f>
        <v>0</v>
      </c>
      <c r="N106" s="22"/>
      <c r="O106" s="22"/>
      <c r="P106" s="22" t="n">
        <f aca="false">F106-J106-L106-N106</f>
        <v>1</v>
      </c>
      <c r="Q106" s="22" t="n">
        <f aca="false">TRUNC(H106*P106,2)</f>
        <v>417.42</v>
      </c>
    </row>
    <row r="107" customFormat="false" ht="39" hidden="false" customHeight="true" outlineLevel="0" collapsed="false">
      <c r="A107" s="23" t="s">
        <v>323</v>
      </c>
      <c r="B107" s="23" t="s">
        <v>324</v>
      </c>
      <c r="C107" s="23" t="s">
        <v>54</v>
      </c>
      <c r="D107" s="24" t="s">
        <v>325</v>
      </c>
      <c r="E107" s="23" t="s">
        <v>37</v>
      </c>
      <c r="F107" s="25" t="n">
        <v>1</v>
      </c>
      <c r="G107" s="25" t="n">
        <v>570.88</v>
      </c>
      <c r="H107" s="25" t="n">
        <v>687.45</v>
      </c>
      <c r="I107" s="25" t="n">
        <v>687.45</v>
      </c>
      <c r="J107" s="22"/>
      <c r="K107" s="22"/>
      <c r="L107" s="22"/>
      <c r="M107" s="22" t="n">
        <f aca="false">(H107*L107)</f>
        <v>0</v>
      </c>
      <c r="N107" s="22"/>
      <c r="O107" s="22"/>
      <c r="P107" s="22" t="n">
        <f aca="false">F107-J107-L107-N107</f>
        <v>1</v>
      </c>
      <c r="Q107" s="22" t="n">
        <f aca="false">TRUNC(H107*P107,2)</f>
        <v>687.45</v>
      </c>
    </row>
    <row r="108" customFormat="false" ht="39" hidden="false" customHeight="true" outlineLevel="0" collapsed="false">
      <c r="A108" s="23" t="s">
        <v>326</v>
      </c>
      <c r="B108" s="23" t="s">
        <v>327</v>
      </c>
      <c r="C108" s="23" t="s">
        <v>54</v>
      </c>
      <c r="D108" s="24" t="s">
        <v>328</v>
      </c>
      <c r="E108" s="23" t="s">
        <v>56</v>
      </c>
      <c r="F108" s="25" t="n">
        <v>23.85</v>
      </c>
      <c r="G108" s="25" t="n">
        <v>5.44</v>
      </c>
      <c r="H108" s="25" t="n">
        <v>6.55</v>
      </c>
      <c r="I108" s="25" t="n">
        <v>156.21</v>
      </c>
      <c r="J108" s="22"/>
      <c r="K108" s="22"/>
      <c r="L108" s="22"/>
      <c r="M108" s="22" t="n">
        <f aca="false">(H108*L108)</f>
        <v>0</v>
      </c>
      <c r="N108" s="22"/>
      <c r="O108" s="22"/>
      <c r="P108" s="22" t="n">
        <f aca="false">F108-J108-L108-N108</f>
        <v>23.85</v>
      </c>
      <c r="Q108" s="22" t="n">
        <f aca="false">TRUNC(H108*P108,2)</f>
        <v>156.21</v>
      </c>
    </row>
    <row r="109" customFormat="false" ht="25.5" hidden="false" customHeight="true" outlineLevel="0" collapsed="false">
      <c r="A109" s="23" t="s">
        <v>329</v>
      </c>
      <c r="B109" s="23" t="s">
        <v>330</v>
      </c>
      <c r="C109" s="23" t="s">
        <v>45</v>
      </c>
      <c r="D109" s="24" t="s">
        <v>331</v>
      </c>
      <c r="E109" s="23" t="s">
        <v>260</v>
      </c>
      <c r="F109" s="25" t="n">
        <v>47.7</v>
      </c>
      <c r="G109" s="25" t="n">
        <v>5.82</v>
      </c>
      <c r="H109" s="25" t="n">
        <v>7</v>
      </c>
      <c r="I109" s="25" t="n">
        <v>333.9</v>
      </c>
      <c r="J109" s="22"/>
      <c r="K109" s="22"/>
      <c r="L109" s="22"/>
      <c r="M109" s="22" t="n">
        <f aca="false">(H109*L109)</f>
        <v>0</v>
      </c>
      <c r="N109" s="22"/>
      <c r="O109" s="22"/>
      <c r="P109" s="22" t="n">
        <f aca="false">F109-J109-L109-N109</f>
        <v>47.7</v>
      </c>
      <c r="Q109" s="22" t="n">
        <f aca="false">TRUNC(H109*P109,2)</f>
        <v>333.9</v>
      </c>
    </row>
    <row r="110" customFormat="false" ht="39" hidden="false" customHeight="true" outlineLevel="0" collapsed="false">
      <c r="A110" s="23" t="s">
        <v>332</v>
      </c>
      <c r="B110" s="23" t="s">
        <v>333</v>
      </c>
      <c r="C110" s="23" t="s">
        <v>45</v>
      </c>
      <c r="D110" s="24" t="s">
        <v>334</v>
      </c>
      <c r="E110" s="23" t="s">
        <v>47</v>
      </c>
      <c r="F110" s="25" t="n">
        <v>1</v>
      </c>
      <c r="G110" s="25" t="n">
        <v>91.42</v>
      </c>
      <c r="H110" s="25" t="n">
        <v>110.08</v>
      </c>
      <c r="I110" s="25" t="n">
        <v>110.08</v>
      </c>
      <c r="J110" s="22"/>
      <c r="K110" s="22"/>
      <c r="L110" s="22"/>
      <c r="M110" s="22" t="n">
        <f aca="false">(H110*L110)</f>
        <v>0</v>
      </c>
      <c r="N110" s="22"/>
      <c r="O110" s="22"/>
      <c r="P110" s="22" t="n">
        <f aca="false">F110-J110-L110-N110</f>
        <v>1</v>
      </c>
      <c r="Q110" s="22" t="n">
        <f aca="false">TRUNC(H110*P110,2)</f>
        <v>110.08</v>
      </c>
    </row>
    <row r="111" customFormat="false" ht="25.5" hidden="false" customHeight="true" outlineLevel="0" collapsed="false">
      <c r="A111" s="23" t="s">
        <v>335</v>
      </c>
      <c r="B111" s="23" t="s">
        <v>336</v>
      </c>
      <c r="C111" s="23" t="s">
        <v>54</v>
      </c>
      <c r="D111" s="24" t="s">
        <v>337</v>
      </c>
      <c r="E111" s="23" t="s">
        <v>37</v>
      </c>
      <c r="F111" s="25" t="n">
        <v>1</v>
      </c>
      <c r="G111" s="25" t="n">
        <v>6.52</v>
      </c>
      <c r="H111" s="25" t="n">
        <v>7.85</v>
      </c>
      <c r="I111" s="25" t="n">
        <v>7.85</v>
      </c>
      <c r="J111" s="22"/>
      <c r="K111" s="22"/>
      <c r="L111" s="22"/>
      <c r="M111" s="22" t="n">
        <f aca="false">(H111*L111)</f>
        <v>0</v>
      </c>
      <c r="N111" s="22"/>
      <c r="O111" s="22"/>
      <c r="P111" s="22" t="n">
        <f aca="false">F111-J111-L111-N111</f>
        <v>1</v>
      </c>
      <c r="Q111" s="22" t="n">
        <f aca="false">TRUNC(H111*P111,2)</f>
        <v>7.85</v>
      </c>
    </row>
    <row r="112" customFormat="false" ht="25.5" hidden="false" customHeight="true" outlineLevel="0" collapsed="false">
      <c r="A112" s="23" t="s">
        <v>338</v>
      </c>
      <c r="B112" s="23" t="s">
        <v>339</v>
      </c>
      <c r="C112" s="23" t="s">
        <v>45</v>
      </c>
      <c r="D112" s="24" t="s">
        <v>340</v>
      </c>
      <c r="E112" s="23" t="s">
        <v>47</v>
      </c>
      <c r="F112" s="25" t="n">
        <v>1</v>
      </c>
      <c r="G112" s="25" t="n">
        <v>9.34</v>
      </c>
      <c r="H112" s="25" t="n">
        <v>11.24</v>
      </c>
      <c r="I112" s="25" t="n">
        <v>11.24</v>
      </c>
      <c r="J112" s="22"/>
      <c r="K112" s="22"/>
      <c r="L112" s="22"/>
      <c r="M112" s="22" t="n">
        <f aca="false">(H112*L112)</f>
        <v>0</v>
      </c>
      <c r="N112" s="22"/>
      <c r="O112" s="22"/>
      <c r="P112" s="22" t="n">
        <f aca="false">F112-J112-L112-N112</f>
        <v>1</v>
      </c>
      <c r="Q112" s="22" t="n">
        <f aca="false">TRUNC(H112*P112,2)</f>
        <v>11.24</v>
      </c>
    </row>
    <row r="113" customFormat="false" ht="25.5" hidden="false" customHeight="true" outlineLevel="0" collapsed="false">
      <c r="A113" s="23" t="s">
        <v>341</v>
      </c>
      <c r="B113" s="23" t="s">
        <v>342</v>
      </c>
      <c r="C113" s="23" t="s">
        <v>45</v>
      </c>
      <c r="D113" s="24" t="s">
        <v>343</v>
      </c>
      <c r="E113" s="23" t="s">
        <v>47</v>
      </c>
      <c r="F113" s="25" t="n">
        <v>1</v>
      </c>
      <c r="G113" s="25" t="n">
        <v>71.88</v>
      </c>
      <c r="H113" s="25" t="n">
        <v>86.55</v>
      </c>
      <c r="I113" s="25" t="n">
        <v>86.55</v>
      </c>
      <c r="J113" s="22"/>
      <c r="K113" s="22"/>
      <c r="L113" s="22"/>
      <c r="M113" s="22" t="n">
        <f aca="false">(H113*L113)</f>
        <v>0</v>
      </c>
      <c r="N113" s="22"/>
      <c r="O113" s="22"/>
      <c r="P113" s="22" t="n">
        <f aca="false">F113-J113-L113-N113</f>
        <v>1</v>
      </c>
      <c r="Q113" s="22" t="n">
        <f aca="false">TRUNC(H113*P113,2)</f>
        <v>86.55</v>
      </c>
    </row>
    <row r="114" customFormat="false" ht="39" hidden="false" customHeight="true" outlineLevel="0" collapsed="false">
      <c r="A114" s="23" t="s">
        <v>344</v>
      </c>
      <c r="B114" s="23" t="s">
        <v>345</v>
      </c>
      <c r="C114" s="23" t="s">
        <v>54</v>
      </c>
      <c r="D114" s="24" t="s">
        <v>346</v>
      </c>
      <c r="E114" s="23" t="s">
        <v>56</v>
      </c>
      <c r="F114" s="25" t="n">
        <v>2</v>
      </c>
      <c r="G114" s="25" t="n">
        <v>5.57</v>
      </c>
      <c r="H114" s="25" t="n">
        <v>6.7</v>
      </c>
      <c r="I114" s="25" t="n">
        <v>13.4</v>
      </c>
      <c r="J114" s="22"/>
      <c r="K114" s="22"/>
      <c r="L114" s="22"/>
      <c r="M114" s="22" t="n">
        <f aca="false">(H114*L114)</f>
        <v>0</v>
      </c>
      <c r="N114" s="22"/>
      <c r="O114" s="22"/>
      <c r="P114" s="22" t="n">
        <f aca="false">F114-J114-L114-N114</f>
        <v>2</v>
      </c>
      <c r="Q114" s="22" t="n">
        <f aca="false">TRUNC(H114*P114,2)</f>
        <v>13.4</v>
      </c>
    </row>
    <row r="115" customFormat="false" ht="51.75" hidden="false" customHeight="true" outlineLevel="0" collapsed="false">
      <c r="A115" s="23" t="s">
        <v>347</v>
      </c>
      <c r="B115" s="23" t="s">
        <v>310</v>
      </c>
      <c r="C115" s="23" t="s">
        <v>45</v>
      </c>
      <c r="D115" s="24" t="s">
        <v>311</v>
      </c>
      <c r="E115" s="23" t="s">
        <v>47</v>
      </c>
      <c r="F115" s="25" t="n">
        <v>1</v>
      </c>
      <c r="G115" s="25" t="n">
        <v>5.53</v>
      </c>
      <c r="H115" s="25" t="n">
        <v>6.65</v>
      </c>
      <c r="I115" s="25" t="n">
        <v>6.65</v>
      </c>
      <c r="J115" s="22"/>
      <c r="K115" s="22"/>
      <c r="L115" s="22"/>
      <c r="M115" s="22" t="n">
        <f aca="false">(H115*L115)</f>
        <v>0</v>
      </c>
      <c r="N115" s="22"/>
      <c r="O115" s="22"/>
      <c r="P115" s="22" t="n">
        <f aca="false">F115-J115-L115-N115</f>
        <v>1</v>
      </c>
      <c r="Q115" s="22" t="n">
        <f aca="false">TRUNC(H115*P115,2)</f>
        <v>6.65</v>
      </c>
    </row>
    <row r="116" customFormat="false" ht="24" hidden="false" customHeight="true" outlineLevel="0" collapsed="false">
      <c r="A116" s="18" t="s">
        <v>348</v>
      </c>
      <c r="B116" s="18"/>
      <c r="C116" s="18"/>
      <c r="D116" s="19" t="s">
        <v>349</v>
      </c>
      <c r="E116" s="19"/>
      <c r="F116" s="20"/>
      <c r="G116" s="21"/>
      <c r="H116" s="21"/>
      <c r="I116" s="20" t="n">
        <v>2166.73</v>
      </c>
      <c r="J116" s="22"/>
      <c r="K116" s="20" t="n">
        <f aca="false">SUM(K117:K131)</f>
        <v>0</v>
      </c>
      <c r="L116" s="22"/>
      <c r="M116" s="20" t="n">
        <f aca="false">SUM(M117:M131)</f>
        <v>0</v>
      </c>
      <c r="N116" s="22"/>
      <c r="O116" s="22"/>
      <c r="P116" s="22"/>
      <c r="Q116" s="20" t="n">
        <f aca="false">SUM(Q117:Q131)</f>
        <v>2166.73</v>
      </c>
    </row>
    <row r="117" customFormat="false" ht="25.5" hidden="false" customHeight="true" outlineLevel="0" collapsed="false">
      <c r="A117" s="23" t="s">
        <v>350</v>
      </c>
      <c r="B117" s="23" t="s">
        <v>351</v>
      </c>
      <c r="C117" s="23" t="s">
        <v>54</v>
      </c>
      <c r="D117" s="24" t="s">
        <v>352</v>
      </c>
      <c r="E117" s="23" t="s">
        <v>37</v>
      </c>
      <c r="F117" s="25" t="n">
        <v>1</v>
      </c>
      <c r="G117" s="25" t="n">
        <v>715.48</v>
      </c>
      <c r="H117" s="25" t="n">
        <v>861.58</v>
      </c>
      <c r="I117" s="25" t="n">
        <v>861.58</v>
      </c>
      <c r="J117" s="22"/>
      <c r="K117" s="22"/>
      <c r="L117" s="22"/>
      <c r="M117" s="22" t="n">
        <f aca="false">(H117*L117)</f>
        <v>0</v>
      </c>
      <c r="N117" s="22"/>
      <c r="O117" s="22"/>
      <c r="P117" s="22" t="n">
        <f aca="false">F117-J117-L117-N117</f>
        <v>1</v>
      </c>
      <c r="Q117" s="22" t="n">
        <f aca="false">TRUNC(H117*P117,2)</f>
        <v>861.58</v>
      </c>
    </row>
    <row r="118" customFormat="false" ht="25.5" hidden="false" customHeight="true" outlineLevel="0" collapsed="false">
      <c r="A118" s="23" t="s">
        <v>353</v>
      </c>
      <c r="B118" s="23" t="s">
        <v>280</v>
      </c>
      <c r="C118" s="23" t="s">
        <v>54</v>
      </c>
      <c r="D118" s="24" t="s">
        <v>281</v>
      </c>
      <c r="E118" s="23" t="s">
        <v>60</v>
      </c>
      <c r="F118" s="25" t="n">
        <v>4.25</v>
      </c>
      <c r="G118" s="25" t="n">
        <v>47.21</v>
      </c>
      <c r="H118" s="25" t="n">
        <v>56.85</v>
      </c>
      <c r="I118" s="25" t="n">
        <v>241.61</v>
      </c>
      <c r="J118" s="22"/>
      <c r="K118" s="22"/>
      <c r="L118" s="22"/>
      <c r="M118" s="22" t="n">
        <f aca="false">(H118*L118)</f>
        <v>0</v>
      </c>
      <c r="N118" s="22"/>
      <c r="O118" s="22"/>
      <c r="P118" s="22" t="n">
        <f aca="false">F118-J118-L118-N118</f>
        <v>4.25</v>
      </c>
      <c r="Q118" s="22" t="n">
        <f aca="false">TRUNC(H118*P118,2)</f>
        <v>241.61</v>
      </c>
    </row>
    <row r="119" customFormat="false" ht="64.5" hidden="false" customHeight="true" outlineLevel="0" collapsed="false">
      <c r="A119" s="23" t="s">
        <v>354</v>
      </c>
      <c r="B119" s="23" t="s">
        <v>355</v>
      </c>
      <c r="C119" s="23" t="s">
        <v>54</v>
      </c>
      <c r="D119" s="24" t="s">
        <v>356</v>
      </c>
      <c r="E119" s="23" t="s">
        <v>37</v>
      </c>
      <c r="F119" s="25" t="n">
        <v>2</v>
      </c>
      <c r="G119" s="25" t="n">
        <v>15.15</v>
      </c>
      <c r="H119" s="25" t="n">
        <v>18.24</v>
      </c>
      <c r="I119" s="25" t="n">
        <v>36.48</v>
      </c>
      <c r="J119" s="22"/>
      <c r="K119" s="22"/>
      <c r="L119" s="22"/>
      <c r="M119" s="22" t="n">
        <f aca="false">(H119*L119)</f>
        <v>0</v>
      </c>
      <c r="N119" s="22"/>
      <c r="O119" s="22"/>
      <c r="P119" s="22" t="n">
        <f aca="false">F119-J119-L119-N119</f>
        <v>2</v>
      </c>
      <c r="Q119" s="22" t="n">
        <f aca="false">TRUNC(H119*P119,2)</f>
        <v>36.48</v>
      </c>
    </row>
    <row r="120" customFormat="false" ht="64.5" hidden="false" customHeight="true" outlineLevel="0" collapsed="false">
      <c r="A120" s="23" t="s">
        <v>357</v>
      </c>
      <c r="B120" s="23" t="s">
        <v>358</v>
      </c>
      <c r="C120" s="23" t="s">
        <v>54</v>
      </c>
      <c r="D120" s="24" t="s">
        <v>359</v>
      </c>
      <c r="E120" s="23" t="s">
        <v>37</v>
      </c>
      <c r="F120" s="25" t="n">
        <v>1</v>
      </c>
      <c r="G120" s="25" t="n">
        <v>13.91</v>
      </c>
      <c r="H120" s="25" t="n">
        <v>16.75</v>
      </c>
      <c r="I120" s="25" t="n">
        <v>16.75</v>
      </c>
      <c r="J120" s="22"/>
      <c r="K120" s="22"/>
      <c r="L120" s="22"/>
      <c r="M120" s="22" t="n">
        <f aca="false">(H120*L120)</f>
        <v>0</v>
      </c>
      <c r="N120" s="22"/>
      <c r="O120" s="22"/>
      <c r="P120" s="22" t="n">
        <f aca="false">F120-J120-L120-N120</f>
        <v>1</v>
      </c>
      <c r="Q120" s="22" t="n">
        <f aca="false">TRUNC(H120*P120,2)</f>
        <v>16.75</v>
      </c>
    </row>
    <row r="121" customFormat="false" ht="39" hidden="false" customHeight="true" outlineLevel="0" collapsed="false">
      <c r="A121" s="23" t="s">
        <v>360</v>
      </c>
      <c r="B121" s="23" t="s">
        <v>361</v>
      </c>
      <c r="C121" s="23" t="s">
        <v>54</v>
      </c>
      <c r="D121" s="24" t="s">
        <v>362</v>
      </c>
      <c r="E121" s="23" t="s">
        <v>56</v>
      </c>
      <c r="F121" s="25" t="n">
        <v>23.85</v>
      </c>
      <c r="G121" s="25" t="n">
        <v>5.73</v>
      </c>
      <c r="H121" s="25" t="n">
        <v>6.9</v>
      </c>
      <c r="I121" s="25" t="n">
        <v>164.56</v>
      </c>
      <c r="J121" s="22"/>
      <c r="K121" s="22"/>
      <c r="L121" s="22"/>
      <c r="M121" s="22" t="n">
        <f aca="false">(H121*L121)</f>
        <v>0</v>
      </c>
      <c r="N121" s="22"/>
      <c r="O121" s="22"/>
      <c r="P121" s="22" t="n">
        <f aca="false">F121-J121-L121-N121</f>
        <v>23.85</v>
      </c>
      <c r="Q121" s="22" t="n">
        <f aca="false">TRUNC(H121*P121,2)</f>
        <v>164.56</v>
      </c>
    </row>
    <row r="122" customFormat="false" ht="39" hidden="false" customHeight="true" outlineLevel="0" collapsed="false">
      <c r="A122" s="23" t="s">
        <v>363</v>
      </c>
      <c r="B122" s="23" t="s">
        <v>364</v>
      </c>
      <c r="C122" s="23" t="s">
        <v>54</v>
      </c>
      <c r="D122" s="24" t="s">
        <v>365</v>
      </c>
      <c r="E122" s="23" t="s">
        <v>56</v>
      </c>
      <c r="F122" s="25" t="n">
        <v>2</v>
      </c>
      <c r="G122" s="25" t="n">
        <v>17.25</v>
      </c>
      <c r="H122" s="25" t="n">
        <v>20.77</v>
      </c>
      <c r="I122" s="25" t="n">
        <v>41.54</v>
      </c>
      <c r="J122" s="22"/>
      <c r="K122" s="22"/>
      <c r="L122" s="22"/>
      <c r="M122" s="22" t="n">
        <f aca="false">(H122*L122)</f>
        <v>0</v>
      </c>
      <c r="N122" s="22"/>
      <c r="O122" s="22"/>
      <c r="P122" s="22" t="n">
        <f aca="false">F122-J122-L122-N122</f>
        <v>2</v>
      </c>
      <c r="Q122" s="22" t="n">
        <f aca="false">TRUNC(H122*P122,2)</f>
        <v>41.54</v>
      </c>
    </row>
    <row r="123" customFormat="false" ht="39" hidden="false" customHeight="true" outlineLevel="0" collapsed="false">
      <c r="A123" s="23" t="s">
        <v>366</v>
      </c>
      <c r="B123" s="23" t="s">
        <v>367</v>
      </c>
      <c r="C123" s="23" t="s">
        <v>54</v>
      </c>
      <c r="D123" s="24" t="s">
        <v>368</v>
      </c>
      <c r="E123" s="23" t="s">
        <v>37</v>
      </c>
      <c r="F123" s="25" t="n">
        <v>2</v>
      </c>
      <c r="G123" s="25" t="n">
        <v>2.88</v>
      </c>
      <c r="H123" s="25" t="n">
        <v>3.46</v>
      </c>
      <c r="I123" s="25" t="n">
        <v>6.92</v>
      </c>
      <c r="J123" s="22"/>
      <c r="K123" s="22"/>
      <c r="L123" s="22"/>
      <c r="M123" s="22" t="n">
        <f aca="false">(H123*L123)</f>
        <v>0</v>
      </c>
      <c r="N123" s="22"/>
      <c r="O123" s="22"/>
      <c r="P123" s="22" t="n">
        <f aca="false">F123-J123-L123-N123</f>
        <v>2</v>
      </c>
      <c r="Q123" s="22" t="n">
        <f aca="false">TRUNC(H123*P123,2)</f>
        <v>6.92</v>
      </c>
    </row>
    <row r="124" customFormat="false" ht="39" hidden="false" customHeight="true" outlineLevel="0" collapsed="false">
      <c r="A124" s="23" t="s">
        <v>369</v>
      </c>
      <c r="B124" s="23" t="s">
        <v>370</v>
      </c>
      <c r="C124" s="23" t="s">
        <v>54</v>
      </c>
      <c r="D124" s="24" t="s">
        <v>371</v>
      </c>
      <c r="E124" s="23" t="s">
        <v>37</v>
      </c>
      <c r="F124" s="25" t="n">
        <v>3</v>
      </c>
      <c r="G124" s="25" t="n">
        <v>3.87</v>
      </c>
      <c r="H124" s="25" t="n">
        <v>4.66</v>
      </c>
      <c r="I124" s="25" t="n">
        <v>13.98</v>
      </c>
      <c r="J124" s="22"/>
      <c r="K124" s="22"/>
      <c r="L124" s="22"/>
      <c r="M124" s="22" t="n">
        <f aca="false">(H124*L124)</f>
        <v>0</v>
      </c>
      <c r="N124" s="22"/>
      <c r="O124" s="22"/>
      <c r="P124" s="22" t="n">
        <f aca="false">F124-J124-L124-N124</f>
        <v>3</v>
      </c>
      <c r="Q124" s="22" t="n">
        <f aca="false">TRUNC(H124*P124,2)</f>
        <v>13.98</v>
      </c>
    </row>
    <row r="125" customFormat="false" ht="39" hidden="false" customHeight="true" outlineLevel="0" collapsed="false">
      <c r="A125" s="23" t="s">
        <v>372</v>
      </c>
      <c r="B125" s="23" t="s">
        <v>373</v>
      </c>
      <c r="C125" s="23" t="s">
        <v>54</v>
      </c>
      <c r="D125" s="24" t="s">
        <v>374</v>
      </c>
      <c r="E125" s="23" t="s">
        <v>37</v>
      </c>
      <c r="F125" s="25" t="n">
        <v>1</v>
      </c>
      <c r="G125" s="25" t="n">
        <v>4.64</v>
      </c>
      <c r="H125" s="25" t="n">
        <v>5.58</v>
      </c>
      <c r="I125" s="25" t="n">
        <v>5.58</v>
      </c>
      <c r="J125" s="22"/>
      <c r="K125" s="22"/>
      <c r="L125" s="22"/>
      <c r="M125" s="22" t="n">
        <f aca="false">(H125*L125)</f>
        <v>0</v>
      </c>
      <c r="N125" s="22"/>
      <c r="O125" s="22"/>
      <c r="P125" s="22" t="n">
        <f aca="false">F125-J125-L125-N125</f>
        <v>1</v>
      </c>
      <c r="Q125" s="22" t="n">
        <f aca="false">TRUNC(H125*P125,2)</f>
        <v>5.58</v>
      </c>
    </row>
    <row r="126" customFormat="false" ht="25.5" hidden="false" customHeight="true" outlineLevel="0" collapsed="false">
      <c r="A126" s="23" t="s">
        <v>375</v>
      </c>
      <c r="B126" s="23" t="s">
        <v>376</v>
      </c>
      <c r="C126" s="23" t="s">
        <v>54</v>
      </c>
      <c r="D126" s="24" t="s">
        <v>377</v>
      </c>
      <c r="E126" s="23" t="s">
        <v>37</v>
      </c>
      <c r="F126" s="25" t="n">
        <v>2</v>
      </c>
      <c r="G126" s="25" t="n">
        <v>16.54</v>
      </c>
      <c r="H126" s="25" t="n">
        <v>19.91</v>
      </c>
      <c r="I126" s="25" t="n">
        <v>39.82</v>
      </c>
      <c r="J126" s="22"/>
      <c r="K126" s="22"/>
      <c r="L126" s="22"/>
      <c r="M126" s="22" t="n">
        <f aca="false">(H126*L126)</f>
        <v>0</v>
      </c>
      <c r="N126" s="22"/>
      <c r="O126" s="22"/>
      <c r="P126" s="22" t="n">
        <f aca="false">F126-J126-L126-N126</f>
        <v>2</v>
      </c>
      <c r="Q126" s="22" t="n">
        <f aca="false">TRUNC(H126*P126,2)</f>
        <v>39.82</v>
      </c>
    </row>
    <row r="127" customFormat="false" ht="25.5" hidden="false" customHeight="true" outlineLevel="0" collapsed="false">
      <c r="A127" s="23" t="s">
        <v>378</v>
      </c>
      <c r="B127" s="23" t="s">
        <v>379</v>
      </c>
      <c r="C127" s="23" t="s">
        <v>54</v>
      </c>
      <c r="D127" s="24" t="s">
        <v>380</v>
      </c>
      <c r="E127" s="23" t="s">
        <v>37</v>
      </c>
      <c r="F127" s="25" t="n">
        <v>1</v>
      </c>
      <c r="G127" s="25" t="n">
        <v>30.82</v>
      </c>
      <c r="H127" s="25" t="n">
        <v>37.11</v>
      </c>
      <c r="I127" s="25" t="n">
        <v>37.11</v>
      </c>
      <c r="J127" s="22"/>
      <c r="K127" s="22"/>
      <c r="L127" s="22"/>
      <c r="M127" s="22" t="n">
        <f aca="false">(H127*L127)</f>
        <v>0</v>
      </c>
      <c r="N127" s="22"/>
      <c r="O127" s="22"/>
      <c r="P127" s="22" t="n">
        <f aca="false">F127-J127-L127-N127</f>
        <v>1</v>
      </c>
      <c r="Q127" s="22" t="n">
        <f aca="false">TRUNC(H127*P127,2)</f>
        <v>37.11</v>
      </c>
    </row>
    <row r="128" customFormat="false" ht="25.5" hidden="false" customHeight="true" outlineLevel="0" collapsed="false">
      <c r="A128" s="23" t="s">
        <v>381</v>
      </c>
      <c r="B128" s="23" t="s">
        <v>280</v>
      </c>
      <c r="C128" s="23" t="s">
        <v>54</v>
      </c>
      <c r="D128" s="24" t="s">
        <v>281</v>
      </c>
      <c r="E128" s="23" t="s">
        <v>60</v>
      </c>
      <c r="F128" s="25" t="n">
        <v>2.14</v>
      </c>
      <c r="G128" s="25" t="n">
        <v>47.21</v>
      </c>
      <c r="H128" s="25" t="n">
        <v>56.85</v>
      </c>
      <c r="I128" s="25" t="n">
        <v>121.65</v>
      </c>
      <c r="J128" s="22"/>
      <c r="K128" s="22"/>
      <c r="L128" s="22"/>
      <c r="M128" s="22" t="n">
        <f aca="false">(H128*L128)</f>
        <v>0</v>
      </c>
      <c r="N128" s="22"/>
      <c r="O128" s="22"/>
      <c r="P128" s="22" t="n">
        <f aca="false">F128-J128-L128-N128</f>
        <v>2.14</v>
      </c>
      <c r="Q128" s="22" t="n">
        <f aca="false">TRUNC(H128*P128,2)</f>
        <v>121.65</v>
      </c>
    </row>
    <row r="129" customFormat="false" ht="25.5" hidden="false" customHeight="true" outlineLevel="0" collapsed="false">
      <c r="A129" s="23" t="s">
        <v>382</v>
      </c>
      <c r="B129" s="23" t="s">
        <v>330</v>
      </c>
      <c r="C129" s="23" t="s">
        <v>45</v>
      </c>
      <c r="D129" s="24" t="s">
        <v>331</v>
      </c>
      <c r="E129" s="23" t="s">
        <v>260</v>
      </c>
      <c r="F129" s="25" t="n">
        <v>47.7</v>
      </c>
      <c r="G129" s="25" t="n">
        <v>5.82</v>
      </c>
      <c r="H129" s="25" t="n">
        <v>7</v>
      </c>
      <c r="I129" s="25" t="n">
        <v>333.9</v>
      </c>
      <c r="J129" s="22"/>
      <c r="K129" s="22"/>
      <c r="L129" s="22"/>
      <c r="M129" s="22" t="n">
        <f aca="false">(H129*L129)</f>
        <v>0</v>
      </c>
      <c r="N129" s="22"/>
      <c r="O129" s="22"/>
      <c r="P129" s="22" t="n">
        <f aca="false">F129-J129-L129-N129</f>
        <v>47.7</v>
      </c>
      <c r="Q129" s="22" t="n">
        <f aca="false">TRUNC(H129*P129,2)</f>
        <v>333.9</v>
      </c>
    </row>
    <row r="130" customFormat="false" ht="39" hidden="false" customHeight="true" outlineLevel="0" collapsed="false">
      <c r="A130" s="23" t="s">
        <v>383</v>
      </c>
      <c r="B130" s="23" t="s">
        <v>384</v>
      </c>
      <c r="C130" s="23" t="s">
        <v>54</v>
      </c>
      <c r="D130" s="24" t="s">
        <v>385</v>
      </c>
      <c r="E130" s="23" t="s">
        <v>56</v>
      </c>
      <c r="F130" s="25" t="n">
        <v>23.85</v>
      </c>
      <c r="G130" s="25" t="n">
        <v>6.32</v>
      </c>
      <c r="H130" s="25" t="n">
        <v>7.61</v>
      </c>
      <c r="I130" s="25" t="n">
        <v>181.49</v>
      </c>
      <c r="J130" s="22"/>
      <c r="K130" s="22"/>
      <c r="L130" s="22"/>
      <c r="M130" s="22" t="n">
        <f aca="false">(H130*L130)</f>
        <v>0</v>
      </c>
      <c r="N130" s="22"/>
      <c r="O130" s="22"/>
      <c r="P130" s="22" t="n">
        <f aca="false">F130-J130-L130-N130</f>
        <v>23.85</v>
      </c>
      <c r="Q130" s="22" t="n">
        <f aca="false">TRUNC(H130*P130,2)</f>
        <v>181.49</v>
      </c>
    </row>
    <row r="131" customFormat="false" ht="24" hidden="false" customHeight="true" outlineLevel="0" collapsed="false">
      <c r="A131" s="23" t="s">
        <v>386</v>
      </c>
      <c r="B131" s="23" t="s">
        <v>128</v>
      </c>
      <c r="C131" s="23" t="s">
        <v>54</v>
      </c>
      <c r="D131" s="24" t="s">
        <v>129</v>
      </c>
      <c r="E131" s="23" t="s">
        <v>60</v>
      </c>
      <c r="F131" s="25" t="n">
        <v>1.85</v>
      </c>
      <c r="G131" s="25" t="n">
        <v>28.63</v>
      </c>
      <c r="H131" s="25" t="n">
        <v>34.47</v>
      </c>
      <c r="I131" s="25" t="n">
        <v>63.76</v>
      </c>
      <c r="J131" s="22"/>
      <c r="K131" s="22"/>
      <c r="L131" s="22"/>
      <c r="M131" s="22" t="n">
        <f aca="false">(H131*L131)</f>
        <v>0</v>
      </c>
      <c r="N131" s="22"/>
      <c r="O131" s="22"/>
      <c r="P131" s="22" t="n">
        <f aca="false">F131-J131-L131-N131</f>
        <v>1.85</v>
      </c>
      <c r="Q131" s="22" t="n">
        <f aca="false">TRUNC(H131*P131,2)</f>
        <v>63.76</v>
      </c>
    </row>
    <row r="132" customFormat="false" ht="24" hidden="false" customHeight="true" outlineLevel="0" collapsed="false">
      <c r="A132" s="18" t="s">
        <v>387</v>
      </c>
      <c r="B132" s="18"/>
      <c r="C132" s="18"/>
      <c r="D132" s="19" t="s">
        <v>388</v>
      </c>
      <c r="E132" s="19"/>
      <c r="F132" s="20"/>
      <c r="G132" s="21"/>
      <c r="H132" s="21"/>
      <c r="I132" s="20" t="n">
        <v>727.59</v>
      </c>
      <c r="J132" s="22"/>
      <c r="K132" s="20" t="n">
        <f aca="false">SUM(K133:K139)</f>
        <v>0</v>
      </c>
      <c r="L132" s="22"/>
      <c r="M132" s="20" t="n">
        <f aca="false">SUM(M133:M139)</f>
        <v>0</v>
      </c>
      <c r="N132" s="22"/>
      <c r="O132" s="22"/>
      <c r="P132" s="22"/>
      <c r="Q132" s="20" t="n">
        <f aca="false">SUM(Q133:Q139)</f>
        <v>727.59</v>
      </c>
    </row>
    <row r="133" customFormat="false" ht="39" hidden="false" customHeight="true" outlineLevel="0" collapsed="false">
      <c r="A133" s="23" t="s">
        <v>389</v>
      </c>
      <c r="B133" s="23" t="s">
        <v>390</v>
      </c>
      <c r="C133" s="23" t="s">
        <v>54</v>
      </c>
      <c r="D133" s="24" t="s">
        <v>391</v>
      </c>
      <c r="E133" s="23" t="s">
        <v>56</v>
      </c>
      <c r="F133" s="25" t="n">
        <v>23.49</v>
      </c>
      <c r="G133" s="25" t="n">
        <v>6.57</v>
      </c>
      <c r="H133" s="25" t="n">
        <v>7.91</v>
      </c>
      <c r="I133" s="25" t="n">
        <v>185.8</v>
      </c>
      <c r="J133" s="22"/>
      <c r="K133" s="22"/>
      <c r="L133" s="22"/>
      <c r="M133" s="22" t="n">
        <f aca="false">(H133*L133)</f>
        <v>0</v>
      </c>
      <c r="N133" s="22"/>
      <c r="O133" s="22"/>
      <c r="P133" s="22" t="n">
        <f aca="false">F133-J133-L133-N133</f>
        <v>23.49</v>
      </c>
      <c r="Q133" s="22" t="n">
        <f aca="false">TRUNC(H133*P133,2)</f>
        <v>185.8</v>
      </c>
    </row>
    <row r="134" customFormat="false" ht="39" hidden="false" customHeight="true" outlineLevel="0" collapsed="false">
      <c r="A134" s="23" t="s">
        <v>392</v>
      </c>
      <c r="B134" s="23" t="s">
        <v>393</v>
      </c>
      <c r="C134" s="23" t="s">
        <v>54</v>
      </c>
      <c r="D134" s="24" t="s">
        <v>394</v>
      </c>
      <c r="E134" s="23" t="s">
        <v>37</v>
      </c>
      <c r="F134" s="25" t="n">
        <v>4</v>
      </c>
      <c r="G134" s="25" t="n">
        <v>9.2</v>
      </c>
      <c r="H134" s="25" t="n">
        <v>11.07</v>
      </c>
      <c r="I134" s="25" t="n">
        <v>44.28</v>
      </c>
      <c r="J134" s="22"/>
      <c r="K134" s="22"/>
      <c r="L134" s="22"/>
      <c r="M134" s="22" t="n">
        <f aca="false">(H134*L134)</f>
        <v>0</v>
      </c>
      <c r="N134" s="22"/>
      <c r="O134" s="22"/>
      <c r="P134" s="22" t="n">
        <f aca="false">F134-J134-L134-N134</f>
        <v>4</v>
      </c>
      <c r="Q134" s="22" t="n">
        <f aca="false">TRUNC(H134*P134,2)</f>
        <v>44.28</v>
      </c>
    </row>
    <row r="135" customFormat="false" ht="39" hidden="false" customHeight="true" outlineLevel="0" collapsed="false">
      <c r="A135" s="23" t="s">
        <v>395</v>
      </c>
      <c r="B135" s="23" t="s">
        <v>396</v>
      </c>
      <c r="C135" s="23" t="s">
        <v>54</v>
      </c>
      <c r="D135" s="24" t="s">
        <v>397</v>
      </c>
      <c r="E135" s="23" t="s">
        <v>37</v>
      </c>
      <c r="F135" s="25" t="n">
        <v>6</v>
      </c>
      <c r="G135" s="25" t="n">
        <v>4.59</v>
      </c>
      <c r="H135" s="25" t="n">
        <v>5.52</v>
      </c>
      <c r="I135" s="25" t="n">
        <v>33.12</v>
      </c>
      <c r="J135" s="22"/>
      <c r="K135" s="22"/>
      <c r="L135" s="22"/>
      <c r="M135" s="22" t="n">
        <f aca="false">(H135*L135)</f>
        <v>0</v>
      </c>
      <c r="N135" s="22"/>
      <c r="O135" s="22"/>
      <c r="P135" s="22" t="n">
        <f aca="false">F135-J135-L135-N135</f>
        <v>6</v>
      </c>
      <c r="Q135" s="22" t="n">
        <f aca="false">TRUNC(H135*P135,2)</f>
        <v>33.12</v>
      </c>
    </row>
    <row r="136" customFormat="false" ht="25.5" hidden="false" customHeight="true" outlineLevel="0" collapsed="false">
      <c r="A136" s="23" t="s">
        <v>398</v>
      </c>
      <c r="B136" s="23" t="s">
        <v>399</v>
      </c>
      <c r="C136" s="23" t="s">
        <v>54</v>
      </c>
      <c r="D136" s="24" t="s">
        <v>400</v>
      </c>
      <c r="E136" s="23" t="s">
        <v>37</v>
      </c>
      <c r="F136" s="25" t="n">
        <v>1</v>
      </c>
      <c r="G136" s="25" t="n">
        <v>20.47</v>
      </c>
      <c r="H136" s="25" t="n">
        <v>24.64</v>
      </c>
      <c r="I136" s="25" t="n">
        <v>24.64</v>
      </c>
      <c r="J136" s="22"/>
      <c r="K136" s="22"/>
      <c r="L136" s="22"/>
      <c r="M136" s="22" t="n">
        <f aca="false">(H136*L136)</f>
        <v>0</v>
      </c>
      <c r="N136" s="22"/>
      <c r="O136" s="22"/>
      <c r="P136" s="22" t="n">
        <f aca="false">F136-J136-L136-N136</f>
        <v>1</v>
      </c>
      <c r="Q136" s="22" t="n">
        <f aca="false">TRUNC(H136*P136,2)</f>
        <v>24.64</v>
      </c>
    </row>
    <row r="137" customFormat="false" ht="39" hidden="false" customHeight="true" outlineLevel="0" collapsed="false">
      <c r="A137" s="23" t="s">
        <v>401</v>
      </c>
      <c r="B137" s="23" t="s">
        <v>402</v>
      </c>
      <c r="C137" s="23" t="s">
        <v>45</v>
      </c>
      <c r="D137" s="24" t="s">
        <v>403</v>
      </c>
      <c r="E137" s="23" t="s">
        <v>47</v>
      </c>
      <c r="F137" s="25" t="n">
        <v>1</v>
      </c>
      <c r="G137" s="25" t="n">
        <v>232.39</v>
      </c>
      <c r="H137" s="25" t="n">
        <v>279.84</v>
      </c>
      <c r="I137" s="25" t="n">
        <v>279.84</v>
      </c>
      <c r="J137" s="22"/>
      <c r="K137" s="22"/>
      <c r="L137" s="22"/>
      <c r="M137" s="22" t="n">
        <f aca="false">(H137*L137)</f>
        <v>0</v>
      </c>
      <c r="N137" s="22"/>
      <c r="O137" s="22"/>
      <c r="P137" s="22" t="n">
        <f aca="false">F137-J137-L137-N137</f>
        <v>1</v>
      </c>
      <c r="Q137" s="22" t="n">
        <f aca="false">TRUNC(H137*P137,2)</f>
        <v>279.84</v>
      </c>
    </row>
    <row r="138" customFormat="false" ht="25.5" hidden="false" customHeight="true" outlineLevel="0" collapsed="false">
      <c r="A138" s="23" t="s">
        <v>404</v>
      </c>
      <c r="B138" s="23" t="s">
        <v>280</v>
      </c>
      <c r="C138" s="23" t="s">
        <v>54</v>
      </c>
      <c r="D138" s="24" t="s">
        <v>281</v>
      </c>
      <c r="E138" s="23" t="s">
        <v>60</v>
      </c>
      <c r="F138" s="25" t="n">
        <v>2.11</v>
      </c>
      <c r="G138" s="25" t="n">
        <v>47.21</v>
      </c>
      <c r="H138" s="25" t="n">
        <v>56.85</v>
      </c>
      <c r="I138" s="25" t="n">
        <v>119.95</v>
      </c>
      <c r="J138" s="22"/>
      <c r="K138" s="22"/>
      <c r="L138" s="22"/>
      <c r="M138" s="22" t="n">
        <f aca="false">(H138*L138)</f>
        <v>0</v>
      </c>
      <c r="N138" s="22"/>
      <c r="O138" s="22"/>
      <c r="P138" s="22" t="n">
        <f aca="false">F138-J138-L138-N138</f>
        <v>2.11</v>
      </c>
      <c r="Q138" s="22" t="n">
        <f aca="false">TRUNC(H138*P138,2)</f>
        <v>119.95</v>
      </c>
    </row>
    <row r="139" customFormat="false" ht="25.5" hidden="false" customHeight="true" outlineLevel="0" collapsed="false">
      <c r="A139" s="23" t="s">
        <v>405</v>
      </c>
      <c r="B139" s="23" t="s">
        <v>406</v>
      </c>
      <c r="C139" s="23" t="s">
        <v>54</v>
      </c>
      <c r="D139" s="24" t="s">
        <v>407</v>
      </c>
      <c r="E139" s="23" t="s">
        <v>60</v>
      </c>
      <c r="F139" s="25" t="n">
        <v>1.87</v>
      </c>
      <c r="G139" s="25" t="n">
        <v>17.75</v>
      </c>
      <c r="H139" s="25" t="n">
        <v>21.37</v>
      </c>
      <c r="I139" s="25" t="n">
        <v>39.96</v>
      </c>
      <c r="J139" s="22"/>
      <c r="K139" s="22"/>
      <c r="L139" s="22"/>
      <c r="M139" s="22" t="n">
        <f aca="false">(H139*L139)</f>
        <v>0</v>
      </c>
      <c r="N139" s="22"/>
      <c r="O139" s="22"/>
      <c r="P139" s="22" t="n">
        <f aca="false">F139-J139-L139-N139</f>
        <v>1.87</v>
      </c>
      <c r="Q139" s="22" t="n">
        <f aca="false">TRUNC(H139*P139,2)</f>
        <v>39.96</v>
      </c>
    </row>
    <row r="140" customFormat="false" ht="24" hidden="false" customHeight="true" outlineLevel="0" collapsed="false">
      <c r="A140" s="18" t="s">
        <v>408</v>
      </c>
      <c r="B140" s="18"/>
      <c r="C140" s="18"/>
      <c r="D140" s="19" t="s">
        <v>409</v>
      </c>
      <c r="E140" s="19"/>
      <c r="F140" s="20"/>
      <c r="G140" s="21"/>
      <c r="H140" s="21"/>
      <c r="I140" s="20" t="n">
        <v>10142.9</v>
      </c>
      <c r="J140" s="22"/>
      <c r="K140" s="20" t="n">
        <f aca="false">SUM(K141:K156)</f>
        <v>3854.5475</v>
      </c>
      <c r="L140" s="22"/>
      <c r="M140" s="20" t="n">
        <f aca="false">SUM(M141:M156)</f>
        <v>5989.9277</v>
      </c>
      <c r="N140" s="22"/>
      <c r="O140" s="22"/>
      <c r="P140" s="22"/>
      <c r="Q140" s="20" t="n">
        <f aca="false">SUM(Q141:Q156)</f>
        <v>298.46</v>
      </c>
    </row>
    <row r="141" customFormat="false" ht="39" hidden="false" customHeight="true" outlineLevel="0" collapsed="false">
      <c r="A141" s="23" t="s">
        <v>410</v>
      </c>
      <c r="B141" s="23" t="s">
        <v>411</v>
      </c>
      <c r="C141" s="23" t="s">
        <v>50</v>
      </c>
      <c r="D141" s="24" t="s">
        <v>412</v>
      </c>
      <c r="E141" s="23" t="s">
        <v>37</v>
      </c>
      <c r="F141" s="25" t="n">
        <v>1</v>
      </c>
      <c r="G141" s="25" t="n">
        <v>1086.35</v>
      </c>
      <c r="H141" s="25" t="n">
        <v>1308.18</v>
      </c>
      <c r="I141" s="25" t="n">
        <v>1308.18</v>
      </c>
      <c r="J141" s="22" t="n">
        <v>1</v>
      </c>
      <c r="K141" s="22" t="n">
        <f aca="false">(H141*J141)</f>
        <v>1308.18</v>
      </c>
      <c r="L141" s="22"/>
      <c r="M141" s="22" t="n">
        <f aca="false">(H141*L141)</f>
        <v>0</v>
      </c>
      <c r="N141" s="22"/>
      <c r="O141" s="22"/>
      <c r="P141" s="22" t="n">
        <f aca="false">F141-J141-L141-N141</f>
        <v>0</v>
      </c>
      <c r="Q141" s="22" t="n">
        <f aca="false">TRUNC(H141*P141,2)</f>
        <v>0</v>
      </c>
    </row>
    <row r="142" customFormat="false" ht="51.75" hidden="false" customHeight="true" outlineLevel="0" collapsed="false">
      <c r="A142" s="23" t="s">
        <v>413</v>
      </c>
      <c r="B142" s="23" t="s">
        <v>414</v>
      </c>
      <c r="C142" s="23" t="s">
        <v>50</v>
      </c>
      <c r="D142" s="24" t="s">
        <v>415</v>
      </c>
      <c r="E142" s="23" t="s">
        <v>37</v>
      </c>
      <c r="F142" s="25" t="n">
        <v>1</v>
      </c>
      <c r="G142" s="25" t="n">
        <v>1172.64</v>
      </c>
      <c r="H142" s="25" t="n">
        <v>1412.09</v>
      </c>
      <c r="I142" s="25" t="n">
        <v>1412.09</v>
      </c>
      <c r="J142" s="22" t="n">
        <v>0.75</v>
      </c>
      <c r="K142" s="22" t="n">
        <f aca="false">(H142*J142)</f>
        <v>1059.0675</v>
      </c>
      <c r="L142" s="22" t="n">
        <v>0.25</v>
      </c>
      <c r="M142" s="22" t="n">
        <f aca="false">(H142*L142)</f>
        <v>353.0225</v>
      </c>
      <c r="N142" s="22"/>
      <c r="O142" s="22"/>
      <c r="P142" s="22" t="n">
        <f aca="false">F142-J142-L142-N142</f>
        <v>0</v>
      </c>
      <c r="Q142" s="22" t="n">
        <f aca="false">TRUNC(H142*P142,2)</f>
        <v>0</v>
      </c>
    </row>
    <row r="143" customFormat="false" ht="25.5" hidden="false" customHeight="true" outlineLevel="0" collapsed="false">
      <c r="A143" s="23" t="s">
        <v>416</v>
      </c>
      <c r="B143" s="23" t="s">
        <v>417</v>
      </c>
      <c r="C143" s="23" t="s">
        <v>50</v>
      </c>
      <c r="D143" s="24" t="s">
        <v>418</v>
      </c>
      <c r="E143" s="23" t="s">
        <v>37</v>
      </c>
      <c r="F143" s="25" t="n">
        <v>1</v>
      </c>
      <c r="G143" s="25" t="n">
        <v>1235.1</v>
      </c>
      <c r="H143" s="25" t="n">
        <v>1487.3</v>
      </c>
      <c r="I143" s="25" t="n">
        <v>1487.3</v>
      </c>
      <c r="J143" s="22" t="n">
        <v>1</v>
      </c>
      <c r="K143" s="22" t="n">
        <f aca="false">(H143*J143)</f>
        <v>1487.3</v>
      </c>
      <c r="L143" s="22"/>
      <c r="M143" s="22" t="n">
        <f aca="false">(H143*L143)</f>
        <v>0</v>
      </c>
      <c r="N143" s="22"/>
      <c r="O143" s="22"/>
      <c r="P143" s="22" t="n">
        <f aca="false">F143-J143-L143-N143</f>
        <v>0</v>
      </c>
      <c r="Q143" s="22" t="n">
        <f aca="false">TRUNC(H143*P143,2)</f>
        <v>0</v>
      </c>
    </row>
    <row r="144" customFormat="false" ht="39" hidden="false" customHeight="true" outlineLevel="0" collapsed="false">
      <c r="A144" s="23" t="s">
        <v>419</v>
      </c>
      <c r="B144" s="23" t="s">
        <v>420</v>
      </c>
      <c r="C144" s="23" t="s">
        <v>50</v>
      </c>
      <c r="D144" s="24" t="s">
        <v>421</v>
      </c>
      <c r="E144" s="23" t="s">
        <v>37</v>
      </c>
      <c r="F144" s="25" t="n">
        <v>2</v>
      </c>
      <c r="G144" s="25" t="n">
        <v>659.8</v>
      </c>
      <c r="H144" s="25" t="n">
        <v>794.53</v>
      </c>
      <c r="I144" s="25" t="n">
        <v>1589.06</v>
      </c>
      <c r="J144" s="22"/>
      <c r="K144" s="22"/>
      <c r="L144" s="22" t="n">
        <v>2</v>
      </c>
      <c r="M144" s="22" t="n">
        <f aca="false">(H144*L144)</f>
        <v>1589.06</v>
      </c>
      <c r="N144" s="22"/>
      <c r="O144" s="22"/>
      <c r="P144" s="22" t="n">
        <f aca="false">F144-J144-L144-N144</f>
        <v>0</v>
      </c>
      <c r="Q144" s="22" t="n">
        <f aca="false">TRUNC(H144*P144,2)</f>
        <v>0</v>
      </c>
    </row>
    <row r="145" customFormat="false" ht="39" hidden="false" customHeight="true" outlineLevel="0" collapsed="false">
      <c r="A145" s="23" t="s">
        <v>422</v>
      </c>
      <c r="B145" s="23" t="s">
        <v>423</v>
      </c>
      <c r="C145" s="23" t="s">
        <v>50</v>
      </c>
      <c r="D145" s="24" t="s">
        <v>424</v>
      </c>
      <c r="E145" s="23" t="s">
        <v>37</v>
      </c>
      <c r="F145" s="25" t="n">
        <v>4</v>
      </c>
      <c r="G145" s="25" t="n">
        <v>566.3</v>
      </c>
      <c r="H145" s="25" t="n">
        <v>681.93</v>
      </c>
      <c r="I145" s="25" t="n">
        <v>2727.72</v>
      </c>
      <c r="J145" s="22"/>
      <c r="K145" s="22"/>
      <c r="L145" s="22" t="n">
        <v>4</v>
      </c>
      <c r="M145" s="22" t="n">
        <f aca="false">(H145*L145)</f>
        <v>2727.72</v>
      </c>
      <c r="N145" s="22"/>
      <c r="O145" s="22"/>
      <c r="P145" s="22" t="n">
        <f aca="false">F145-J145-L145-N145</f>
        <v>0</v>
      </c>
      <c r="Q145" s="22" t="n">
        <f aca="false">TRUNC(H145*P145,2)</f>
        <v>0</v>
      </c>
    </row>
    <row r="146" customFormat="false" ht="25.5" hidden="false" customHeight="true" outlineLevel="0" collapsed="false">
      <c r="A146" s="23" t="s">
        <v>425</v>
      </c>
      <c r="B146" s="23" t="s">
        <v>426</v>
      </c>
      <c r="C146" s="23" t="s">
        <v>54</v>
      </c>
      <c r="D146" s="24" t="s">
        <v>427</v>
      </c>
      <c r="E146" s="23" t="s">
        <v>37</v>
      </c>
      <c r="F146" s="25" t="n">
        <v>1</v>
      </c>
      <c r="G146" s="25" t="n">
        <v>247.85</v>
      </c>
      <c r="H146" s="25" t="n">
        <v>298.46</v>
      </c>
      <c r="I146" s="25" t="n">
        <v>298.46</v>
      </c>
      <c r="J146" s="22"/>
      <c r="K146" s="22"/>
      <c r="L146" s="22"/>
      <c r="M146" s="22" t="n">
        <f aca="false">(H146*L146)</f>
        <v>0</v>
      </c>
      <c r="N146" s="22"/>
      <c r="O146" s="22"/>
      <c r="P146" s="22" t="n">
        <f aca="false">F146-J146-L146-N146</f>
        <v>1</v>
      </c>
      <c r="Q146" s="22" t="n">
        <f aca="false">TRUNC(H146*P146,2)</f>
        <v>298.46</v>
      </c>
    </row>
    <row r="147" customFormat="false" ht="25.5" hidden="false" customHeight="true" outlineLevel="0" collapsed="false">
      <c r="A147" s="23" t="s">
        <v>428</v>
      </c>
      <c r="B147" s="23" t="s">
        <v>58</v>
      </c>
      <c r="C147" s="23" t="s">
        <v>45</v>
      </c>
      <c r="D147" s="24" t="s">
        <v>59</v>
      </c>
      <c r="E147" s="23" t="s">
        <v>60</v>
      </c>
      <c r="F147" s="25" t="n">
        <v>3.54</v>
      </c>
      <c r="G147" s="25" t="n">
        <v>33.18</v>
      </c>
      <c r="H147" s="25" t="n">
        <v>39.95</v>
      </c>
      <c r="I147" s="25" t="n">
        <v>141.42</v>
      </c>
      <c r="J147" s="22"/>
      <c r="K147" s="22"/>
      <c r="L147" s="22" t="n">
        <v>3.54</v>
      </c>
      <c r="M147" s="22" t="n">
        <f aca="false">(H147*L147)</f>
        <v>141.423</v>
      </c>
      <c r="N147" s="22"/>
      <c r="O147" s="22"/>
      <c r="P147" s="22" t="n">
        <f aca="false">F147-J147-L147-N147</f>
        <v>0</v>
      </c>
      <c r="Q147" s="22" t="n">
        <f aca="false">TRUNC(H147*P147,2)</f>
        <v>0</v>
      </c>
    </row>
    <row r="148" customFormat="false" ht="39" hidden="false" customHeight="true" outlineLevel="0" collapsed="false">
      <c r="A148" s="23" t="s">
        <v>429</v>
      </c>
      <c r="B148" s="23" t="s">
        <v>430</v>
      </c>
      <c r="C148" s="23" t="s">
        <v>54</v>
      </c>
      <c r="D148" s="24" t="s">
        <v>431</v>
      </c>
      <c r="E148" s="23" t="s">
        <v>56</v>
      </c>
      <c r="F148" s="25" t="n">
        <v>5.94</v>
      </c>
      <c r="G148" s="25" t="n">
        <v>6.98</v>
      </c>
      <c r="H148" s="25" t="n">
        <v>8.4</v>
      </c>
      <c r="I148" s="25" t="n">
        <v>49.89</v>
      </c>
      <c r="J148" s="22"/>
      <c r="K148" s="22"/>
      <c r="L148" s="22" t="n">
        <v>5.94</v>
      </c>
      <c r="M148" s="22" t="n">
        <f aca="false">(H148*L148)</f>
        <v>49.896</v>
      </c>
      <c r="N148" s="22"/>
      <c r="O148" s="22"/>
      <c r="P148" s="22" t="n">
        <f aca="false">F148-J148-L148-N148</f>
        <v>0</v>
      </c>
      <c r="Q148" s="22" t="n">
        <f aca="false">TRUNC(H148*P148,2)</f>
        <v>0</v>
      </c>
    </row>
    <row r="149" customFormat="false" ht="39" hidden="false" customHeight="true" outlineLevel="0" collapsed="false">
      <c r="A149" s="23" t="s">
        <v>432</v>
      </c>
      <c r="B149" s="23" t="s">
        <v>433</v>
      </c>
      <c r="C149" s="23" t="s">
        <v>54</v>
      </c>
      <c r="D149" s="24" t="s">
        <v>434</v>
      </c>
      <c r="E149" s="23" t="s">
        <v>56</v>
      </c>
      <c r="F149" s="25" t="n">
        <v>33.46</v>
      </c>
      <c r="G149" s="25" t="n">
        <v>15.29</v>
      </c>
      <c r="H149" s="25" t="n">
        <v>18.41</v>
      </c>
      <c r="I149" s="25" t="n">
        <v>615.99</v>
      </c>
      <c r="J149" s="22"/>
      <c r="K149" s="22"/>
      <c r="L149" s="22" t="n">
        <v>33.46</v>
      </c>
      <c r="M149" s="22" t="n">
        <f aca="false">(H149*L149)</f>
        <v>615.9986</v>
      </c>
      <c r="N149" s="22"/>
      <c r="O149" s="22"/>
      <c r="P149" s="22" t="n">
        <f aca="false">F149-J149-L149-N149</f>
        <v>0</v>
      </c>
      <c r="Q149" s="22" t="n">
        <f aca="false">TRUNC(H149*P149,2)</f>
        <v>0</v>
      </c>
    </row>
    <row r="150" customFormat="false" ht="51.75" hidden="false" customHeight="true" outlineLevel="0" collapsed="false">
      <c r="A150" s="23" t="s">
        <v>435</v>
      </c>
      <c r="B150" s="23" t="s">
        <v>436</v>
      </c>
      <c r="C150" s="23" t="s">
        <v>54</v>
      </c>
      <c r="D150" s="24" t="s">
        <v>437</v>
      </c>
      <c r="E150" s="23" t="s">
        <v>37</v>
      </c>
      <c r="F150" s="25" t="n">
        <v>8</v>
      </c>
      <c r="G150" s="25" t="n">
        <v>10.71</v>
      </c>
      <c r="H150" s="25" t="n">
        <v>12.89</v>
      </c>
      <c r="I150" s="25" t="n">
        <v>103.12</v>
      </c>
      <c r="J150" s="22"/>
      <c r="K150" s="22"/>
      <c r="L150" s="22" t="n">
        <v>8</v>
      </c>
      <c r="M150" s="22" t="n">
        <f aca="false">(H150*L150)</f>
        <v>103.12</v>
      </c>
      <c r="N150" s="22"/>
      <c r="O150" s="22"/>
      <c r="P150" s="22" t="n">
        <f aca="false">F150-J150-L150-N150</f>
        <v>0</v>
      </c>
      <c r="Q150" s="22" t="n">
        <f aca="false">TRUNC(H150*P150,2)</f>
        <v>0</v>
      </c>
    </row>
    <row r="151" customFormat="false" ht="51.75" hidden="false" customHeight="true" outlineLevel="0" collapsed="false">
      <c r="A151" s="23" t="s">
        <v>438</v>
      </c>
      <c r="B151" s="23" t="s">
        <v>439</v>
      </c>
      <c r="C151" s="23" t="s">
        <v>54</v>
      </c>
      <c r="D151" s="24" t="s">
        <v>440</v>
      </c>
      <c r="E151" s="23" t="s">
        <v>37</v>
      </c>
      <c r="F151" s="25" t="n">
        <v>1</v>
      </c>
      <c r="G151" s="25" t="n">
        <v>5.66</v>
      </c>
      <c r="H151" s="25" t="n">
        <v>6.81</v>
      </c>
      <c r="I151" s="25" t="n">
        <v>6.81</v>
      </c>
      <c r="J151" s="22"/>
      <c r="K151" s="22"/>
      <c r="L151" s="22" t="n">
        <v>1</v>
      </c>
      <c r="M151" s="22" t="n">
        <f aca="false">(H151*L151)</f>
        <v>6.81</v>
      </c>
      <c r="N151" s="22"/>
      <c r="O151" s="22"/>
      <c r="P151" s="22" t="n">
        <f aca="false">F151-J151-L151-N151</f>
        <v>0</v>
      </c>
      <c r="Q151" s="22" t="n">
        <f aca="false">TRUNC(H151*P151,2)</f>
        <v>0</v>
      </c>
    </row>
    <row r="152" customFormat="false" ht="51.75" hidden="false" customHeight="true" outlineLevel="0" collapsed="false">
      <c r="A152" s="23" t="s">
        <v>441</v>
      </c>
      <c r="B152" s="23" t="s">
        <v>442</v>
      </c>
      <c r="C152" s="23" t="s">
        <v>54</v>
      </c>
      <c r="D152" s="24" t="s">
        <v>443</v>
      </c>
      <c r="E152" s="23" t="s">
        <v>37</v>
      </c>
      <c r="F152" s="25" t="n">
        <v>7</v>
      </c>
      <c r="G152" s="25" t="n">
        <v>15.9</v>
      </c>
      <c r="H152" s="25" t="n">
        <v>19.14</v>
      </c>
      <c r="I152" s="25" t="n">
        <v>133.98</v>
      </c>
      <c r="J152" s="22"/>
      <c r="K152" s="22"/>
      <c r="L152" s="22" t="n">
        <v>7</v>
      </c>
      <c r="M152" s="22" t="n">
        <f aca="false">(H152*L152)</f>
        <v>133.98</v>
      </c>
      <c r="N152" s="22"/>
      <c r="O152" s="22"/>
      <c r="P152" s="22" t="n">
        <f aca="false">F152-J152-L152-N152</f>
        <v>0</v>
      </c>
      <c r="Q152" s="22" t="n">
        <f aca="false">TRUNC(H152*P152,2)</f>
        <v>0</v>
      </c>
    </row>
    <row r="153" customFormat="false" ht="51.75" hidden="false" customHeight="true" outlineLevel="0" collapsed="false">
      <c r="A153" s="23" t="s">
        <v>444</v>
      </c>
      <c r="B153" s="23" t="s">
        <v>445</v>
      </c>
      <c r="C153" s="23" t="s">
        <v>50</v>
      </c>
      <c r="D153" s="24" t="s">
        <v>446</v>
      </c>
      <c r="E153" s="23" t="s">
        <v>98</v>
      </c>
      <c r="F153" s="25" t="n">
        <v>3.84</v>
      </c>
      <c r="G153" s="25" t="n">
        <v>15.22</v>
      </c>
      <c r="H153" s="25" t="n">
        <v>18.32</v>
      </c>
      <c r="I153" s="25" t="n">
        <v>70.34</v>
      </c>
      <c r="J153" s="22"/>
      <c r="K153" s="22"/>
      <c r="L153" s="22" t="n">
        <v>3.84</v>
      </c>
      <c r="M153" s="22" t="n">
        <f aca="false">(H153*L153)</f>
        <v>70.3488</v>
      </c>
      <c r="N153" s="22"/>
      <c r="O153" s="22"/>
      <c r="P153" s="22" t="n">
        <f aca="false">F153-J153-L153-N153</f>
        <v>0</v>
      </c>
      <c r="Q153" s="22" t="n">
        <f aca="false">TRUNC(H153*P153,2)</f>
        <v>0</v>
      </c>
    </row>
    <row r="154" customFormat="false" ht="24" hidden="false" customHeight="true" outlineLevel="0" collapsed="false">
      <c r="A154" s="23" t="s">
        <v>447</v>
      </c>
      <c r="B154" s="23" t="s">
        <v>448</v>
      </c>
      <c r="C154" s="23" t="s">
        <v>35</v>
      </c>
      <c r="D154" s="24" t="s">
        <v>449</v>
      </c>
      <c r="E154" s="23" t="s">
        <v>37</v>
      </c>
      <c r="F154" s="25" t="n">
        <v>3</v>
      </c>
      <c r="G154" s="25" t="n">
        <v>15.64</v>
      </c>
      <c r="H154" s="25" t="n">
        <v>18.83</v>
      </c>
      <c r="I154" s="25" t="n">
        <v>56.49</v>
      </c>
      <c r="J154" s="22"/>
      <c r="K154" s="22"/>
      <c r="L154" s="22" t="n">
        <v>3</v>
      </c>
      <c r="M154" s="22" t="n">
        <f aca="false">(H154*L154)</f>
        <v>56.49</v>
      </c>
      <c r="N154" s="22"/>
      <c r="O154" s="22"/>
      <c r="P154" s="22" t="n">
        <f aca="false">F154-J154-L154-N154</f>
        <v>0</v>
      </c>
      <c r="Q154" s="22" t="n">
        <f aca="false">TRUNC(H154*P154,2)</f>
        <v>0</v>
      </c>
    </row>
    <row r="155" customFormat="false" ht="51.75" hidden="false" customHeight="true" outlineLevel="0" collapsed="false">
      <c r="A155" s="23" t="s">
        <v>450</v>
      </c>
      <c r="B155" s="23" t="s">
        <v>451</v>
      </c>
      <c r="C155" s="23" t="s">
        <v>54</v>
      </c>
      <c r="D155" s="24" t="s">
        <v>452</v>
      </c>
      <c r="E155" s="23" t="s">
        <v>37</v>
      </c>
      <c r="F155" s="25" t="n">
        <v>2</v>
      </c>
      <c r="G155" s="25" t="n">
        <v>30.24</v>
      </c>
      <c r="H155" s="25" t="n">
        <v>36.41</v>
      </c>
      <c r="I155" s="25" t="n">
        <v>72.82</v>
      </c>
      <c r="J155" s="22"/>
      <c r="K155" s="22"/>
      <c r="L155" s="22" t="n">
        <v>2</v>
      </c>
      <c r="M155" s="22" t="n">
        <f aca="false">(H155*L155)</f>
        <v>72.82</v>
      </c>
      <c r="N155" s="22"/>
      <c r="O155" s="22"/>
      <c r="P155" s="22" t="n">
        <f aca="false">F155-J155-L155-N155</f>
        <v>0</v>
      </c>
      <c r="Q155" s="22" t="n">
        <f aca="false">TRUNC(H155*P155,2)</f>
        <v>0</v>
      </c>
    </row>
    <row r="156" customFormat="false" ht="25.5" hidden="false" customHeight="true" outlineLevel="0" collapsed="false">
      <c r="A156" s="23" t="s">
        <v>453</v>
      </c>
      <c r="B156" s="23" t="s">
        <v>406</v>
      </c>
      <c r="C156" s="23" t="s">
        <v>54</v>
      </c>
      <c r="D156" s="24" t="s">
        <v>407</v>
      </c>
      <c r="E156" s="23" t="s">
        <v>60</v>
      </c>
      <c r="F156" s="25" t="n">
        <v>3.24</v>
      </c>
      <c r="G156" s="25" t="n">
        <v>17.75</v>
      </c>
      <c r="H156" s="25" t="n">
        <v>21.37</v>
      </c>
      <c r="I156" s="25" t="n">
        <v>69.23</v>
      </c>
      <c r="J156" s="22"/>
      <c r="K156" s="22"/>
      <c r="L156" s="22" t="n">
        <v>3.24</v>
      </c>
      <c r="M156" s="22" t="n">
        <f aca="false">(H156*L156)</f>
        <v>69.2388</v>
      </c>
      <c r="N156" s="22"/>
      <c r="O156" s="22"/>
      <c r="P156" s="22" t="n">
        <f aca="false">F156-J156-L156-N156</f>
        <v>0</v>
      </c>
      <c r="Q156" s="22" t="n">
        <f aca="false">TRUNC(H156*P156,2)</f>
        <v>0</v>
      </c>
    </row>
    <row r="157" customFormat="false" ht="24" hidden="false" customHeight="true" outlineLevel="0" collapsed="false">
      <c r="A157" s="18" t="s">
        <v>454</v>
      </c>
      <c r="B157" s="18"/>
      <c r="C157" s="18"/>
      <c r="D157" s="19" t="s">
        <v>455</v>
      </c>
      <c r="E157" s="19"/>
      <c r="F157" s="20"/>
      <c r="G157" s="21"/>
      <c r="H157" s="21"/>
      <c r="I157" s="20" t="n">
        <v>148.64</v>
      </c>
      <c r="J157" s="22"/>
      <c r="K157" s="20" t="n">
        <f aca="false">SUM(K158:K163)</f>
        <v>0</v>
      </c>
      <c r="L157" s="22"/>
      <c r="M157" s="20" t="n">
        <f aca="false">SUM(M158:M163)</f>
        <v>0</v>
      </c>
      <c r="N157" s="22"/>
      <c r="O157" s="22"/>
      <c r="P157" s="22"/>
      <c r="Q157" s="20" t="n">
        <f aca="false">SUM(Q158:Q163)</f>
        <v>148.64</v>
      </c>
    </row>
    <row r="158" customFormat="false" ht="39" hidden="false" customHeight="true" outlineLevel="0" collapsed="false">
      <c r="A158" s="23" t="s">
        <v>456</v>
      </c>
      <c r="B158" s="23" t="s">
        <v>430</v>
      </c>
      <c r="C158" s="23" t="s">
        <v>54</v>
      </c>
      <c r="D158" s="24" t="s">
        <v>431</v>
      </c>
      <c r="E158" s="23" t="s">
        <v>56</v>
      </c>
      <c r="F158" s="25" t="n">
        <v>9.5</v>
      </c>
      <c r="G158" s="25" t="n">
        <v>6.98</v>
      </c>
      <c r="H158" s="25" t="n">
        <v>8.4</v>
      </c>
      <c r="I158" s="25" t="n">
        <v>79.8</v>
      </c>
      <c r="J158" s="22"/>
      <c r="K158" s="22"/>
      <c r="L158" s="22"/>
      <c r="M158" s="22" t="n">
        <f aca="false">(H158*L158)</f>
        <v>0</v>
      </c>
      <c r="N158" s="22"/>
      <c r="O158" s="22"/>
      <c r="P158" s="22" t="n">
        <f aca="false">F158-J158-L158-N158</f>
        <v>9.5</v>
      </c>
      <c r="Q158" s="22" t="n">
        <f aca="false">TRUNC(H158*P158,2)</f>
        <v>79.8</v>
      </c>
    </row>
    <row r="159" customFormat="false" ht="51.75" hidden="false" customHeight="true" outlineLevel="0" collapsed="false">
      <c r="A159" s="23" t="s">
        <v>457</v>
      </c>
      <c r="B159" s="23" t="s">
        <v>458</v>
      </c>
      <c r="C159" s="23" t="s">
        <v>54</v>
      </c>
      <c r="D159" s="24" t="s">
        <v>459</v>
      </c>
      <c r="E159" s="23" t="s">
        <v>37</v>
      </c>
      <c r="F159" s="25" t="n">
        <v>1</v>
      </c>
      <c r="G159" s="25" t="n">
        <v>9.63</v>
      </c>
      <c r="H159" s="25" t="n">
        <v>11.59</v>
      </c>
      <c r="I159" s="25" t="n">
        <v>11.59</v>
      </c>
      <c r="J159" s="22"/>
      <c r="K159" s="22"/>
      <c r="L159" s="22"/>
      <c r="M159" s="22" t="n">
        <f aca="false">(H159*L159)</f>
        <v>0</v>
      </c>
      <c r="N159" s="22"/>
      <c r="O159" s="22"/>
      <c r="P159" s="22" t="n">
        <f aca="false">F159-J159-L159-N159</f>
        <v>1</v>
      </c>
      <c r="Q159" s="22" t="n">
        <f aca="false">TRUNC(H159*P159,2)</f>
        <v>11.59</v>
      </c>
    </row>
    <row r="160" customFormat="false" ht="51.75" hidden="false" customHeight="true" outlineLevel="0" collapsed="false">
      <c r="A160" s="23" t="s">
        <v>460</v>
      </c>
      <c r="B160" s="23" t="s">
        <v>461</v>
      </c>
      <c r="C160" s="23" t="s">
        <v>54</v>
      </c>
      <c r="D160" s="24" t="s">
        <v>462</v>
      </c>
      <c r="E160" s="23" t="s">
        <v>37</v>
      </c>
      <c r="F160" s="25" t="n">
        <v>2</v>
      </c>
      <c r="G160" s="25" t="n">
        <v>10.49</v>
      </c>
      <c r="H160" s="25" t="n">
        <v>12.63</v>
      </c>
      <c r="I160" s="25" t="n">
        <v>25.26</v>
      </c>
      <c r="J160" s="22"/>
      <c r="K160" s="22"/>
      <c r="L160" s="22"/>
      <c r="M160" s="22" t="n">
        <f aca="false">(H160*L160)</f>
        <v>0</v>
      </c>
      <c r="N160" s="22"/>
      <c r="O160" s="22"/>
      <c r="P160" s="22" t="n">
        <f aca="false">F160-J160-L160-N160</f>
        <v>2</v>
      </c>
      <c r="Q160" s="22" t="n">
        <f aca="false">TRUNC(H160*P160,2)</f>
        <v>25.26</v>
      </c>
    </row>
    <row r="161" customFormat="false" ht="39" hidden="false" customHeight="true" outlineLevel="0" collapsed="false">
      <c r="A161" s="23" t="s">
        <v>463</v>
      </c>
      <c r="B161" s="23" t="s">
        <v>464</v>
      </c>
      <c r="C161" s="23" t="s">
        <v>54</v>
      </c>
      <c r="D161" s="24" t="s">
        <v>465</v>
      </c>
      <c r="E161" s="23" t="s">
        <v>37</v>
      </c>
      <c r="F161" s="25" t="n">
        <v>1</v>
      </c>
      <c r="G161" s="25" t="n">
        <v>11.35</v>
      </c>
      <c r="H161" s="25" t="n">
        <v>13.66</v>
      </c>
      <c r="I161" s="25" t="n">
        <v>13.66</v>
      </c>
      <c r="J161" s="22"/>
      <c r="K161" s="22"/>
      <c r="L161" s="22"/>
      <c r="M161" s="22" t="n">
        <f aca="false">(H161*L161)</f>
        <v>0</v>
      </c>
      <c r="N161" s="22"/>
      <c r="O161" s="22"/>
      <c r="P161" s="22" t="n">
        <f aca="false">F161-J161-L161-N161</f>
        <v>1</v>
      </c>
      <c r="Q161" s="22" t="n">
        <f aca="false">TRUNC(H161*P161,2)</f>
        <v>13.66</v>
      </c>
    </row>
    <row r="162" customFormat="false" ht="51.75" hidden="false" customHeight="true" outlineLevel="0" collapsed="false">
      <c r="A162" s="23" t="s">
        <v>466</v>
      </c>
      <c r="B162" s="23" t="s">
        <v>458</v>
      </c>
      <c r="C162" s="23" t="s">
        <v>54</v>
      </c>
      <c r="D162" s="24" t="s">
        <v>459</v>
      </c>
      <c r="E162" s="23" t="s">
        <v>37</v>
      </c>
      <c r="F162" s="25" t="n">
        <v>1</v>
      </c>
      <c r="G162" s="25" t="n">
        <v>9.63</v>
      </c>
      <c r="H162" s="25" t="n">
        <v>11.59</v>
      </c>
      <c r="I162" s="25" t="n">
        <v>11.59</v>
      </c>
      <c r="J162" s="22"/>
      <c r="K162" s="22"/>
      <c r="L162" s="22"/>
      <c r="M162" s="22" t="n">
        <f aca="false">(H162*L162)</f>
        <v>0</v>
      </c>
      <c r="N162" s="22"/>
      <c r="O162" s="22"/>
      <c r="P162" s="22" t="n">
        <f aca="false">F162-J162-L162-N162</f>
        <v>1</v>
      </c>
      <c r="Q162" s="22" t="n">
        <f aca="false">TRUNC(H162*P162,2)</f>
        <v>11.59</v>
      </c>
    </row>
    <row r="163" customFormat="false" ht="51.75" hidden="false" customHeight="true" outlineLevel="0" collapsed="false">
      <c r="A163" s="23" t="s">
        <v>467</v>
      </c>
      <c r="B163" s="23" t="s">
        <v>468</v>
      </c>
      <c r="C163" s="23" t="s">
        <v>54</v>
      </c>
      <c r="D163" s="24" t="s">
        <v>469</v>
      </c>
      <c r="E163" s="23" t="s">
        <v>37</v>
      </c>
      <c r="F163" s="25" t="n">
        <v>1</v>
      </c>
      <c r="G163" s="25" t="n">
        <v>5.6</v>
      </c>
      <c r="H163" s="25" t="n">
        <v>6.74</v>
      </c>
      <c r="I163" s="25" t="n">
        <v>6.74</v>
      </c>
      <c r="J163" s="22"/>
      <c r="K163" s="22"/>
      <c r="L163" s="22"/>
      <c r="M163" s="22" t="n">
        <f aca="false">(H163*L163)</f>
        <v>0</v>
      </c>
      <c r="N163" s="22"/>
      <c r="O163" s="22"/>
      <c r="P163" s="22" t="n">
        <f aca="false">F163-J163-L163-N163</f>
        <v>1</v>
      </c>
      <c r="Q163" s="22" t="n">
        <f aca="false">TRUNC(H163*P163,2)</f>
        <v>6.74</v>
      </c>
    </row>
    <row r="164" customFormat="false" ht="24" hidden="false" customHeight="true" outlineLevel="0" collapsed="false">
      <c r="A164" s="18" t="s">
        <v>470</v>
      </c>
      <c r="B164" s="18"/>
      <c r="C164" s="18"/>
      <c r="D164" s="19" t="s">
        <v>471</v>
      </c>
      <c r="E164" s="19"/>
      <c r="F164" s="20"/>
      <c r="G164" s="21"/>
      <c r="H164" s="21"/>
      <c r="I164" s="20" t="n">
        <v>7493.89</v>
      </c>
      <c r="J164" s="22"/>
      <c r="K164" s="20" t="n">
        <f aca="false">SUM(K165,K169,K174)</f>
        <v>0</v>
      </c>
      <c r="L164" s="22"/>
      <c r="M164" s="20" t="n">
        <f aca="false">SUM(M165,M169,M174)</f>
        <v>4720.1536</v>
      </c>
      <c r="N164" s="22"/>
      <c r="O164" s="22"/>
      <c r="P164" s="22"/>
      <c r="Q164" s="20" t="n">
        <f aca="false">SUM(Q165,Q169,Q174)</f>
        <v>2773.75</v>
      </c>
    </row>
    <row r="165" customFormat="false" ht="24" hidden="false" customHeight="true" outlineLevel="0" collapsed="false">
      <c r="A165" s="18" t="s">
        <v>472</v>
      </c>
      <c r="B165" s="18"/>
      <c r="C165" s="18"/>
      <c r="D165" s="19" t="s">
        <v>473</v>
      </c>
      <c r="E165" s="19"/>
      <c r="F165" s="20"/>
      <c r="G165" s="21"/>
      <c r="H165" s="21"/>
      <c r="I165" s="20" t="n">
        <v>4720.14</v>
      </c>
      <c r="J165" s="22"/>
      <c r="K165" s="20" t="n">
        <f aca="false">SUM(K166:K168)</f>
        <v>0</v>
      </c>
      <c r="L165" s="22"/>
      <c r="M165" s="20" t="n">
        <f aca="false">SUM(M166:M168)</f>
        <v>4720.1536</v>
      </c>
      <c r="N165" s="22"/>
      <c r="O165" s="22"/>
      <c r="P165" s="22"/>
      <c r="Q165" s="20" t="n">
        <f aca="false">SUM(Q166:Q168)</f>
        <v>0</v>
      </c>
    </row>
    <row r="166" customFormat="false" ht="51.75" hidden="false" customHeight="true" outlineLevel="0" collapsed="false">
      <c r="A166" s="23" t="s">
        <v>474</v>
      </c>
      <c r="B166" s="23" t="s">
        <v>475</v>
      </c>
      <c r="C166" s="23" t="s">
        <v>54</v>
      </c>
      <c r="D166" s="24" t="s">
        <v>476</v>
      </c>
      <c r="E166" s="23" t="s">
        <v>56</v>
      </c>
      <c r="F166" s="25" t="n">
        <v>59.87</v>
      </c>
      <c r="G166" s="25" t="n">
        <v>40</v>
      </c>
      <c r="H166" s="25" t="n">
        <v>48.16</v>
      </c>
      <c r="I166" s="25" t="n">
        <v>2883.33</v>
      </c>
      <c r="J166" s="22"/>
      <c r="K166" s="22"/>
      <c r="L166" s="22" t="n">
        <v>59.87</v>
      </c>
      <c r="M166" s="22" t="n">
        <f aca="false">(H166*L166)</f>
        <v>2883.3392</v>
      </c>
      <c r="N166" s="22"/>
      <c r="O166" s="22"/>
      <c r="P166" s="22" t="n">
        <f aca="false">F166-J166-L166-N166</f>
        <v>0</v>
      </c>
      <c r="Q166" s="22" t="n">
        <f aca="false">TRUNC(H166*P166,2)</f>
        <v>0</v>
      </c>
    </row>
    <row r="167" customFormat="false" ht="39" hidden="false" customHeight="true" outlineLevel="0" collapsed="false">
      <c r="A167" s="23" t="s">
        <v>477</v>
      </c>
      <c r="B167" s="23" t="s">
        <v>277</v>
      </c>
      <c r="C167" s="23" t="s">
        <v>50</v>
      </c>
      <c r="D167" s="24" t="s">
        <v>278</v>
      </c>
      <c r="E167" s="23" t="s">
        <v>37</v>
      </c>
      <c r="F167" s="25" t="n">
        <v>1</v>
      </c>
      <c r="G167" s="25" t="n">
        <v>231.77</v>
      </c>
      <c r="H167" s="25" t="n">
        <v>279.09</v>
      </c>
      <c r="I167" s="25" t="n">
        <v>279.09</v>
      </c>
      <c r="J167" s="22"/>
      <c r="K167" s="22"/>
      <c r="L167" s="22" t="n">
        <v>1</v>
      </c>
      <c r="M167" s="22" t="n">
        <f aca="false">(H167*L167)</f>
        <v>279.09</v>
      </c>
      <c r="N167" s="22"/>
      <c r="O167" s="22"/>
      <c r="P167" s="22" t="n">
        <f aca="false">F167-J167-L167-N167</f>
        <v>0</v>
      </c>
      <c r="Q167" s="22" t="n">
        <f aca="false">TRUNC(H167*P167,2)</f>
        <v>0</v>
      </c>
    </row>
    <row r="168" customFormat="false" ht="25.5" hidden="false" customHeight="true" outlineLevel="0" collapsed="false">
      <c r="A168" s="23" t="s">
        <v>478</v>
      </c>
      <c r="B168" s="23" t="s">
        <v>479</v>
      </c>
      <c r="C168" s="23" t="s">
        <v>54</v>
      </c>
      <c r="D168" s="24" t="s">
        <v>480</v>
      </c>
      <c r="E168" s="23" t="s">
        <v>56</v>
      </c>
      <c r="F168" s="25" t="n">
        <v>25.57</v>
      </c>
      <c r="G168" s="25" t="n">
        <v>50.59</v>
      </c>
      <c r="H168" s="25" t="n">
        <v>60.92</v>
      </c>
      <c r="I168" s="25" t="n">
        <v>1557.72</v>
      </c>
      <c r="J168" s="22"/>
      <c r="K168" s="22"/>
      <c r="L168" s="22" t="n">
        <v>25.57</v>
      </c>
      <c r="M168" s="22" t="n">
        <f aca="false">(H168*L168)</f>
        <v>1557.7244</v>
      </c>
      <c r="N168" s="22"/>
      <c r="O168" s="22"/>
      <c r="P168" s="22" t="n">
        <f aca="false">F168-J168-L168-N168</f>
        <v>0</v>
      </c>
      <c r="Q168" s="22" t="n">
        <f aca="false">TRUNC(H168*P168,2)</f>
        <v>0</v>
      </c>
    </row>
    <row r="169" customFormat="false" ht="24" hidden="false" customHeight="true" outlineLevel="0" collapsed="false">
      <c r="A169" s="18" t="s">
        <v>481</v>
      </c>
      <c r="B169" s="18"/>
      <c r="C169" s="18"/>
      <c r="D169" s="19" t="s">
        <v>482</v>
      </c>
      <c r="E169" s="19"/>
      <c r="F169" s="20"/>
      <c r="G169" s="21"/>
      <c r="H169" s="21"/>
      <c r="I169" s="20" t="n">
        <v>1606.38</v>
      </c>
      <c r="J169" s="22"/>
      <c r="K169" s="20" t="n">
        <f aca="false">SUM(K170:K173)</f>
        <v>0</v>
      </c>
      <c r="L169" s="22"/>
      <c r="M169" s="20" t="n">
        <f aca="false">SUM(M170:M173)</f>
        <v>0</v>
      </c>
      <c r="N169" s="22"/>
      <c r="O169" s="22"/>
      <c r="P169" s="22"/>
      <c r="Q169" s="20" t="n">
        <f aca="false">SUM(Q170:Q173)</f>
        <v>1606.38</v>
      </c>
    </row>
    <row r="170" customFormat="false" ht="51.75" hidden="false" customHeight="true" outlineLevel="0" collapsed="false">
      <c r="A170" s="23" t="s">
        <v>483</v>
      </c>
      <c r="B170" s="23" t="s">
        <v>484</v>
      </c>
      <c r="C170" s="23" t="s">
        <v>50</v>
      </c>
      <c r="D170" s="24" t="s">
        <v>485</v>
      </c>
      <c r="E170" s="23" t="s">
        <v>37</v>
      </c>
      <c r="F170" s="25" t="n">
        <v>1</v>
      </c>
      <c r="G170" s="25" t="n">
        <v>475.08</v>
      </c>
      <c r="H170" s="25" t="n">
        <v>572.09</v>
      </c>
      <c r="I170" s="25" t="n">
        <v>572.09</v>
      </c>
      <c r="J170" s="22"/>
      <c r="K170" s="22"/>
      <c r="L170" s="22"/>
      <c r="M170" s="22" t="n">
        <f aca="false">(H170*L170)</f>
        <v>0</v>
      </c>
      <c r="N170" s="22"/>
      <c r="O170" s="22"/>
      <c r="P170" s="22" t="n">
        <f aca="false">F170-J170-L170-N170</f>
        <v>1</v>
      </c>
      <c r="Q170" s="22" t="n">
        <f aca="false">TRUNC(H170*P170,2)</f>
        <v>572.09</v>
      </c>
    </row>
    <row r="171" customFormat="false" ht="39" hidden="false" customHeight="true" outlineLevel="0" collapsed="false">
      <c r="A171" s="23" t="s">
        <v>486</v>
      </c>
      <c r="B171" s="23" t="s">
        <v>487</v>
      </c>
      <c r="C171" s="23" t="s">
        <v>54</v>
      </c>
      <c r="D171" s="24" t="s">
        <v>488</v>
      </c>
      <c r="E171" s="23" t="s">
        <v>56</v>
      </c>
      <c r="F171" s="25" t="n">
        <v>27.28</v>
      </c>
      <c r="G171" s="25" t="n">
        <v>25.97</v>
      </c>
      <c r="H171" s="25" t="n">
        <v>31.27</v>
      </c>
      <c r="I171" s="25" t="n">
        <v>853.04</v>
      </c>
      <c r="J171" s="22"/>
      <c r="K171" s="22"/>
      <c r="L171" s="22"/>
      <c r="M171" s="22" t="n">
        <f aca="false">(H171*L171)</f>
        <v>0</v>
      </c>
      <c r="N171" s="22"/>
      <c r="O171" s="22"/>
      <c r="P171" s="22" t="n">
        <f aca="false">F171-J171-L171-N171</f>
        <v>27.28</v>
      </c>
      <c r="Q171" s="22" t="n">
        <f aca="false">TRUNC(H171*P171,2)</f>
        <v>853.04</v>
      </c>
    </row>
    <row r="172" customFormat="false" ht="39" hidden="false" customHeight="true" outlineLevel="0" collapsed="false">
      <c r="A172" s="23" t="s">
        <v>489</v>
      </c>
      <c r="B172" s="23" t="s">
        <v>490</v>
      </c>
      <c r="C172" s="23" t="s">
        <v>54</v>
      </c>
      <c r="D172" s="24" t="s">
        <v>491</v>
      </c>
      <c r="E172" s="23" t="s">
        <v>56</v>
      </c>
      <c r="F172" s="25" t="n">
        <v>7.5</v>
      </c>
      <c r="G172" s="25" t="n">
        <v>17.13</v>
      </c>
      <c r="H172" s="25" t="n">
        <v>20.62</v>
      </c>
      <c r="I172" s="25" t="n">
        <v>154.65</v>
      </c>
      <c r="J172" s="22"/>
      <c r="K172" s="22"/>
      <c r="L172" s="22"/>
      <c r="M172" s="22" t="n">
        <f aca="false">(H172*L172)</f>
        <v>0</v>
      </c>
      <c r="N172" s="22"/>
      <c r="O172" s="22"/>
      <c r="P172" s="22" t="n">
        <f aca="false">F172-J172-L172-N172</f>
        <v>7.5</v>
      </c>
      <c r="Q172" s="22" t="n">
        <f aca="false">TRUNC(H172*P172,2)</f>
        <v>154.65</v>
      </c>
    </row>
    <row r="173" customFormat="false" ht="39" hidden="false" customHeight="true" outlineLevel="0" collapsed="false">
      <c r="A173" s="23" t="s">
        <v>492</v>
      </c>
      <c r="B173" s="23" t="s">
        <v>493</v>
      </c>
      <c r="C173" s="23" t="s">
        <v>54</v>
      </c>
      <c r="D173" s="24" t="s">
        <v>494</v>
      </c>
      <c r="E173" s="23" t="s">
        <v>37</v>
      </c>
      <c r="F173" s="25" t="n">
        <v>2</v>
      </c>
      <c r="G173" s="25" t="n">
        <v>11.05</v>
      </c>
      <c r="H173" s="25" t="n">
        <v>13.3</v>
      </c>
      <c r="I173" s="25" t="n">
        <v>26.6</v>
      </c>
      <c r="J173" s="22"/>
      <c r="K173" s="22"/>
      <c r="L173" s="22"/>
      <c r="M173" s="22" t="n">
        <f aca="false">(H173*L173)</f>
        <v>0</v>
      </c>
      <c r="N173" s="22"/>
      <c r="O173" s="22"/>
      <c r="P173" s="22" t="n">
        <f aca="false">F173-J173-L173-N173</f>
        <v>2</v>
      </c>
      <c r="Q173" s="22" t="n">
        <f aca="false">TRUNC(H173*P173,2)</f>
        <v>26.6</v>
      </c>
    </row>
    <row r="174" customFormat="false" ht="24" hidden="false" customHeight="true" outlineLevel="0" collapsed="false">
      <c r="A174" s="18" t="s">
        <v>495</v>
      </c>
      <c r="B174" s="18"/>
      <c r="C174" s="18"/>
      <c r="D174" s="19" t="s">
        <v>496</v>
      </c>
      <c r="E174" s="19"/>
      <c r="F174" s="20"/>
      <c r="G174" s="21"/>
      <c r="H174" s="21"/>
      <c r="I174" s="20" t="n">
        <v>1167.37</v>
      </c>
      <c r="J174" s="22"/>
      <c r="K174" s="20" t="n">
        <f aca="false">SUM(K175:K179)</f>
        <v>0</v>
      </c>
      <c r="L174" s="22"/>
      <c r="M174" s="20" t="n">
        <f aca="false">SUM(M175:M179)</f>
        <v>0</v>
      </c>
      <c r="N174" s="22"/>
      <c r="O174" s="22"/>
      <c r="P174" s="22"/>
      <c r="Q174" s="20" t="n">
        <f aca="false">SUM(Q175:Q179)</f>
        <v>1167.37</v>
      </c>
    </row>
    <row r="175" customFormat="false" ht="39" hidden="false" customHeight="true" outlineLevel="0" collapsed="false">
      <c r="A175" s="23" t="s">
        <v>497</v>
      </c>
      <c r="B175" s="23" t="s">
        <v>498</v>
      </c>
      <c r="C175" s="23" t="s">
        <v>50</v>
      </c>
      <c r="D175" s="24" t="s">
        <v>499</v>
      </c>
      <c r="E175" s="23" t="s">
        <v>37</v>
      </c>
      <c r="F175" s="25" t="n">
        <v>1</v>
      </c>
      <c r="G175" s="25" t="n">
        <v>155.95</v>
      </c>
      <c r="H175" s="25" t="n">
        <v>187.79</v>
      </c>
      <c r="I175" s="25" t="n">
        <v>187.79</v>
      </c>
      <c r="J175" s="22"/>
      <c r="K175" s="22"/>
      <c r="L175" s="22"/>
      <c r="M175" s="22" t="n">
        <f aca="false">(H175*L175)</f>
        <v>0</v>
      </c>
      <c r="N175" s="22"/>
      <c r="O175" s="22"/>
      <c r="P175" s="22" t="n">
        <f aca="false">F175-J175-L175-N175</f>
        <v>1</v>
      </c>
      <c r="Q175" s="22" t="n">
        <f aca="false">TRUNC(H175*P175,2)</f>
        <v>187.79</v>
      </c>
    </row>
    <row r="176" customFormat="false" ht="39" hidden="false" customHeight="true" outlineLevel="0" collapsed="false">
      <c r="A176" s="23" t="s">
        <v>500</v>
      </c>
      <c r="B176" s="23" t="s">
        <v>501</v>
      </c>
      <c r="C176" s="23" t="s">
        <v>54</v>
      </c>
      <c r="D176" s="24" t="s">
        <v>502</v>
      </c>
      <c r="E176" s="23" t="s">
        <v>56</v>
      </c>
      <c r="F176" s="25" t="n">
        <v>45.7</v>
      </c>
      <c r="G176" s="25" t="n">
        <v>9.2</v>
      </c>
      <c r="H176" s="25" t="n">
        <v>11.07</v>
      </c>
      <c r="I176" s="25" t="n">
        <v>505.89</v>
      </c>
      <c r="J176" s="22"/>
      <c r="K176" s="22"/>
      <c r="L176" s="22"/>
      <c r="M176" s="22" t="n">
        <f aca="false">(H176*L176)</f>
        <v>0</v>
      </c>
      <c r="N176" s="22"/>
      <c r="O176" s="22"/>
      <c r="P176" s="22" t="n">
        <f aca="false">F176-J176-L176-N176</f>
        <v>45.7</v>
      </c>
      <c r="Q176" s="22" t="n">
        <f aca="false">TRUNC(H176*P176,2)</f>
        <v>505.89</v>
      </c>
    </row>
    <row r="177" customFormat="false" ht="39" hidden="false" customHeight="true" outlineLevel="0" collapsed="false">
      <c r="A177" s="23" t="s">
        <v>503</v>
      </c>
      <c r="B177" s="23" t="s">
        <v>504</v>
      </c>
      <c r="C177" s="23" t="s">
        <v>54</v>
      </c>
      <c r="D177" s="24" t="s">
        <v>505</v>
      </c>
      <c r="E177" s="23" t="s">
        <v>37</v>
      </c>
      <c r="F177" s="25" t="n">
        <v>54</v>
      </c>
      <c r="G177" s="25" t="n">
        <v>3.88</v>
      </c>
      <c r="H177" s="25" t="n">
        <v>4.67</v>
      </c>
      <c r="I177" s="25" t="n">
        <v>252.18</v>
      </c>
      <c r="J177" s="22"/>
      <c r="K177" s="22"/>
      <c r="L177" s="22"/>
      <c r="M177" s="22" t="n">
        <f aca="false">(H177*L177)</f>
        <v>0</v>
      </c>
      <c r="N177" s="22"/>
      <c r="O177" s="22"/>
      <c r="P177" s="22" t="n">
        <f aca="false">F177-J177-L177-N177</f>
        <v>54</v>
      </c>
      <c r="Q177" s="22" t="n">
        <f aca="false">TRUNC(H177*P177,2)</f>
        <v>252.18</v>
      </c>
    </row>
    <row r="178" customFormat="false" ht="25.5" hidden="false" customHeight="true" outlineLevel="0" collapsed="false">
      <c r="A178" s="23" t="s">
        <v>506</v>
      </c>
      <c r="B178" s="23" t="s">
        <v>507</v>
      </c>
      <c r="C178" s="23" t="s">
        <v>45</v>
      </c>
      <c r="D178" s="24" t="s">
        <v>508</v>
      </c>
      <c r="E178" s="23" t="s">
        <v>47</v>
      </c>
      <c r="F178" s="25" t="n">
        <v>18</v>
      </c>
      <c r="G178" s="25" t="n">
        <v>4.36</v>
      </c>
      <c r="H178" s="25" t="n">
        <v>5.25</v>
      </c>
      <c r="I178" s="25" t="n">
        <v>94.5</v>
      </c>
      <c r="J178" s="22"/>
      <c r="K178" s="22"/>
      <c r="L178" s="22"/>
      <c r="M178" s="22" t="n">
        <f aca="false">(H178*L178)</f>
        <v>0</v>
      </c>
      <c r="N178" s="22"/>
      <c r="O178" s="22"/>
      <c r="P178" s="22" t="n">
        <f aca="false">F178-J178-L178-N178</f>
        <v>18</v>
      </c>
      <c r="Q178" s="22" t="n">
        <f aca="false">TRUNC(H178*P178,2)</f>
        <v>94.5</v>
      </c>
    </row>
    <row r="179" customFormat="false" ht="39" hidden="false" customHeight="true" outlineLevel="0" collapsed="false">
      <c r="A179" s="23" t="s">
        <v>509</v>
      </c>
      <c r="B179" s="23" t="s">
        <v>490</v>
      </c>
      <c r="C179" s="23" t="s">
        <v>54</v>
      </c>
      <c r="D179" s="24" t="s">
        <v>491</v>
      </c>
      <c r="E179" s="23" t="s">
        <v>56</v>
      </c>
      <c r="F179" s="25" t="n">
        <v>6.16</v>
      </c>
      <c r="G179" s="25" t="n">
        <v>17.13</v>
      </c>
      <c r="H179" s="25" t="n">
        <v>20.62</v>
      </c>
      <c r="I179" s="25" t="n">
        <v>127.01</v>
      </c>
      <c r="J179" s="22"/>
      <c r="K179" s="22"/>
      <c r="L179" s="22"/>
      <c r="M179" s="22" t="n">
        <f aca="false">(H179*L179)</f>
        <v>0</v>
      </c>
      <c r="N179" s="22"/>
      <c r="O179" s="22"/>
      <c r="P179" s="22" t="n">
        <f aca="false">F179-J179-L179-N179</f>
        <v>6.16</v>
      </c>
      <c r="Q179" s="22" t="n">
        <f aca="false">TRUNC(H179*P179,2)</f>
        <v>127.01</v>
      </c>
    </row>
    <row r="180" customFormat="false" ht="24" hidden="false" customHeight="true" outlineLevel="0" collapsed="false">
      <c r="A180" s="18" t="s">
        <v>510</v>
      </c>
      <c r="B180" s="18"/>
      <c r="C180" s="18"/>
      <c r="D180" s="19" t="s">
        <v>511</v>
      </c>
      <c r="E180" s="19"/>
      <c r="F180" s="20"/>
      <c r="G180" s="21"/>
      <c r="H180" s="21"/>
      <c r="I180" s="20" t="n">
        <v>3974.07</v>
      </c>
      <c r="J180" s="22"/>
      <c r="K180" s="20" t="n">
        <f aca="false">SUM(K181:K183)</f>
        <v>0</v>
      </c>
      <c r="L180" s="22"/>
      <c r="M180" s="20" t="n">
        <f aca="false">SUM(M181:M183)</f>
        <v>0</v>
      </c>
      <c r="N180" s="22"/>
      <c r="O180" s="22"/>
      <c r="P180" s="22"/>
      <c r="Q180" s="20" t="n">
        <f aca="false">SUM(Q181:Q183)</f>
        <v>3974.07</v>
      </c>
    </row>
    <row r="181" customFormat="false" ht="39" hidden="false" customHeight="true" outlineLevel="0" collapsed="false">
      <c r="A181" s="23" t="s">
        <v>512</v>
      </c>
      <c r="B181" s="23" t="s">
        <v>513</v>
      </c>
      <c r="C181" s="23" t="s">
        <v>54</v>
      </c>
      <c r="D181" s="24" t="s">
        <v>514</v>
      </c>
      <c r="E181" s="23" t="s">
        <v>98</v>
      </c>
      <c r="F181" s="25" t="n">
        <v>76</v>
      </c>
      <c r="G181" s="25" t="n">
        <v>41.71</v>
      </c>
      <c r="H181" s="25" t="n">
        <v>50.22</v>
      </c>
      <c r="I181" s="25" t="n">
        <v>3816.72</v>
      </c>
      <c r="J181" s="22"/>
      <c r="K181" s="22"/>
      <c r="L181" s="22"/>
      <c r="M181" s="22" t="n">
        <f aca="false">(H181*L181)</f>
        <v>0</v>
      </c>
      <c r="N181" s="22"/>
      <c r="O181" s="22"/>
      <c r="P181" s="22" t="n">
        <f aca="false">F181-J181-L181-N181</f>
        <v>76</v>
      </c>
      <c r="Q181" s="22" t="n">
        <f aca="false">TRUNC(H181*P181,2)</f>
        <v>3816.72</v>
      </c>
    </row>
    <row r="182" customFormat="false" ht="25.5" hidden="false" customHeight="true" outlineLevel="0" collapsed="false">
      <c r="A182" s="23" t="s">
        <v>515</v>
      </c>
      <c r="B182" s="23" t="s">
        <v>516</v>
      </c>
      <c r="C182" s="23" t="s">
        <v>54</v>
      </c>
      <c r="D182" s="24" t="s">
        <v>517</v>
      </c>
      <c r="E182" s="23" t="s">
        <v>56</v>
      </c>
      <c r="F182" s="25" t="n">
        <v>10.658</v>
      </c>
      <c r="G182" s="25" t="n">
        <v>2.4</v>
      </c>
      <c r="H182" s="25" t="n">
        <v>2.89</v>
      </c>
      <c r="I182" s="25" t="n">
        <v>30.8</v>
      </c>
      <c r="J182" s="22"/>
      <c r="K182" s="22"/>
      <c r="L182" s="22"/>
      <c r="M182" s="22" t="n">
        <f aca="false">(H182*L182)</f>
        <v>0</v>
      </c>
      <c r="N182" s="22"/>
      <c r="O182" s="22"/>
      <c r="P182" s="22" t="n">
        <f aca="false">F182-J182-L182-N182</f>
        <v>10.658</v>
      </c>
      <c r="Q182" s="22" t="n">
        <f aca="false">TRUNC(H182*P182,2)</f>
        <v>30.8</v>
      </c>
    </row>
    <row r="183" customFormat="false" ht="39" hidden="false" customHeight="true" outlineLevel="0" collapsed="false">
      <c r="A183" s="23" t="s">
        <v>518</v>
      </c>
      <c r="B183" s="23" t="s">
        <v>519</v>
      </c>
      <c r="C183" s="23" t="s">
        <v>54</v>
      </c>
      <c r="D183" s="24" t="s">
        <v>520</v>
      </c>
      <c r="E183" s="23" t="s">
        <v>98</v>
      </c>
      <c r="F183" s="25" t="n">
        <v>4.038</v>
      </c>
      <c r="G183" s="25" t="n">
        <v>26.03</v>
      </c>
      <c r="H183" s="25" t="n">
        <v>31.34</v>
      </c>
      <c r="I183" s="25" t="n">
        <v>126.55</v>
      </c>
      <c r="J183" s="22"/>
      <c r="K183" s="22"/>
      <c r="L183" s="22"/>
      <c r="M183" s="22" t="n">
        <f aca="false">(H183*L183)</f>
        <v>0</v>
      </c>
      <c r="N183" s="22"/>
      <c r="O183" s="22"/>
      <c r="P183" s="22" t="n">
        <f aca="false">F183-J183-L183-N183</f>
        <v>4.038</v>
      </c>
      <c r="Q183" s="22" t="n">
        <f aca="false">TRUNC(H183*P183,2)</f>
        <v>126.55</v>
      </c>
    </row>
    <row r="184" customFormat="false" ht="24" hidden="false" customHeight="true" outlineLevel="0" collapsed="false">
      <c r="A184" s="18" t="s">
        <v>521</v>
      </c>
      <c r="B184" s="18"/>
      <c r="C184" s="18"/>
      <c r="D184" s="19" t="s">
        <v>522</v>
      </c>
      <c r="E184" s="19"/>
      <c r="F184" s="20"/>
      <c r="G184" s="21"/>
      <c r="H184" s="21"/>
      <c r="I184" s="20" t="n">
        <v>1049.36</v>
      </c>
      <c r="J184" s="22"/>
      <c r="K184" s="20" t="n">
        <f aca="false">SUM(K185:K187)</f>
        <v>0</v>
      </c>
      <c r="L184" s="22"/>
      <c r="M184" s="20" t="n">
        <f aca="false">SUM(M185:M187)</f>
        <v>0</v>
      </c>
      <c r="N184" s="22"/>
      <c r="O184" s="22"/>
      <c r="P184" s="22"/>
      <c r="Q184" s="20" t="n">
        <f aca="false">SUM(Q185:Q187)</f>
        <v>1049.36</v>
      </c>
    </row>
    <row r="185" customFormat="false" ht="25.5" hidden="false" customHeight="true" outlineLevel="0" collapsed="false">
      <c r="A185" s="23" t="s">
        <v>523</v>
      </c>
      <c r="B185" s="23" t="s">
        <v>524</v>
      </c>
      <c r="C185" s="23" t="s">
        <v>35</v>
      </c>
      <c r="D185" s="24" t="s">
        <v>525</v>
      </c>
      <c r="E185" s="23" t="s">
        <v>98</v>
      </c>
      <c r="F185" s="25" t="n">
        <v>3.25</v>
      </c>
      <c r="G185" s="25" t="n">
        <v>158.63</v>
      </c>
      <c r="H185" s="25" t="n">
        <v>191.02</v>
      </c>
      <c r="I185" s="25" t="n">
        <v>620.81</v>
      </c>
      <c r="J185" s="22"/>
      <c r="K185" s="22"/>
      <c r="L185" s="22"/>
      <c r="M185" s="22" t="n">
        <f aca="false">(H185*L185)</f>
        <v>0</v>
      </c>
      <c r="N185" s="22"/>
      <c r="O185" s="22"/>
      <c r="P185" s="22" t="n">
        <f aca="false">F185-J185-L185-N185</f>
        <v>3.25</v>
      </c>
      <c r="Q185" s="22" t="n">
        <f aca="false">TRUNC(H185*P185,2)</f>
        <v>620.81</v>
      </c>
    </row>
    <row r="186" customFormat="false" ht="51.75" hidden="false" customHeight="true" outlineLevel="0" collapsed="false">
      <c r="A186" s="23" t="s">
        <v>526</v>
      </c>
      <c r="B186" s="23" t="s">
        <v>527</v>
      </c>
      <c r="C186" s="23" t="s">
        <v>45</v>
      </c>
      <c r="D186" s="24" t="s">
        <v>528</v>
      </c>
      <c r="E186" s="23" t="s">
        <v>98</v>
      </c>
      <c r="F186" s="25" t="n">
        <v>2.61</v>
      </c>
      <c r="G186" s="25" t="n">
        <v>100.3</v>
      </c>
      <c r="H186" s="25" t="n">
        <v>120.78</v>
      </c>
      <c r="I186" s="25" t="n">
        <v>315.23</v>
      </c>
      <c r="J186" s="22"/>
      <c r="K186" s="22"/>
      <c r="L186" s="22"/>
      <c r="M186" s="22" t="n">
        <f aca="false">(H186*L186)</f>
        <v>0</v>
      </c>
      <c r="N186" s="22"/>
      <c r="O186" s="22"/>
      <c r="P186" s="22" t="n">
        <f aca="false">F186-J186-L186-N186</f>
        <v>2.61</v>
      </c>
      <c r="Q186" s="22" t="n">
        <f aca="false">TRUNC(H186*P186,2)</f>
        <v>315.23</v>
      </c>
    </row>
    <row r="187" customFormat="false" ht="25.5" hidden="false" customHeight="true" outlineLevel="0" collapsed="false">
      <c r="A187" s="23" t="s">
        <v>529</v>
      </c>
      <c r="B187" s="23" t="s">
        <v>530</v>
      </c>
      <c r="C187" s="23" t="s">
        <v>54</v>
      </c>
      <c r="D187" s="24" t="s">
        <v>531</v>
      </c>
      <c r="E187" s="23" t="s">
        <v>98</v>
      </c>
      <c r="F187" s="25" t="n">
        <v>2.61</v>
      </c>
      <c r="G187" s="25" t="n">
        <v>36.06</v>
      </c>
      <c r="H187" s="25" t="n">
        <v>43.42</v>
      </c>
      <c r="I187" s="25" t="n">
        <v>113.32</v>
      </c>
      <c r="J187" s="22"/>
      <c r="K187" s="22"/>
      <c r="L187" s="22"/>
      <c r="M187" s="22" t="n">
        <f aca="false">(H187*L187)</f>
        <v>0</v>
      </c>
      <c r="N187" s="22"/>
      <c r="O187" s="22"/>
      <c r="P187" s="22" t="n">
        <f aca="false">F187-J187-L187-N187</f>
        <v>2.61</v>
      </c>
      <c r="Q187" s="22" t="n">
        <f aca="false">TRUNC(H187*P187,2)</f>
        <v>113.32</v>
      </c>
    </row>
    <row r="188" customFormat="false" ht="24" hidden="false" customHeight="true" outlineLevel="0" collapsed="false">
      <c r="A188" s="18" t="s">
        <v>532</v>
      </c>
      <c r="B188" s="18"/>
      <c r="C188" s="18"/>
      <c r="D188" s="19" t="s">
        <v>533</v>
      </c>
      <c r="E188" s="19"/>
      <c r="F188" s="20"/>
      <c r="G188" s="21"/>
      <c r="H188" s="21"/>
      <c r="I188" s="20" t="n">
        <v>5310.83</v>
      </c>
      <c r="J188" s="22"/>
      <c r="K188" s="20" t="n">
        <f aca="false">SUM(K189:K193)</f>
        <v>0</v>
      </c>
      <c r="L188" s="22"/>
      <c r="M188" s="20" t="n">
        <f aca="false">SUM(M189:M193)</f>
        <v>0</v>
      </c>
      <c r="N188" s="22"/>
      <c r="O188" s="22"/>
      <c r="P188" s="22"/>
      <c r="Q188" s="20" t="n">
        <f aca="false">SUM(Q189:Q193)</f>
        <v>5310.83</v>
      </c>
    </row>
    <row r="189" customFormat="false" ht="25.5" hidden="false" customHeight="true" outlineLevel="0" collapsed="false">
      <c r="A189" s="23" t="s">
        <v>534</v>
      </c>
      <c r="B189" s="23" t="s">
        <v>535</v>
      </c>
      <c r="C189" s="23" t="s">
        <v>50</v>
      </c>
      <c r="D189" s="24" t="s">
        <v>536</v>
      </c>
      <c r="E189" s="23" t="s">
        <v>98</v>
      </c>
      <c r="F189" s="25" t="n">
        <v>9.164</v>
      </c>
      <c r="G189" s="25" t="n">
        <v>91.84</v>
      </c>
      <c r="H189" s="25" t="n">
        <v>110.59</v>
      </c>
      <c r="I189" s="25" t="n">
        <v>1013.44</v>
      </c>
      <c r="J189" s="22"/>
      <c r="K189" s="22"/>
      <c r="L189" s="22"/>
      <c r="M189" s="22" t="n">
        <f aca="false">(H189*L189)</f>
        <v>0</v>
      </c>
      <c r="N189" s="22"/>
      <c r="O189" s="22"/>
      <c r="P189" s="22" t="n">
        <f aca="false">F189-J189-L189-N189</f>
        <v>9.164</v>
      </c>
      <c r="Q189" s="22" t="n">
        <f aca="false">TRUNC(H189*P189,2)</f>
        <v>1013.44</v>
      </c>
    </row>
    <row r="190" customFormat="false" ht="51.75" hidden="false" customHeight="true" outlineLevel="0" collapsed="false">
      <c r="A190" s="23" t="s">
        <v>537</v>
      </c>
      <c r="B190" s="23" t="s">
        <v>538</v>
      </c>
      <c r="C190" s="23" t="s">
        <v>50</v>
      </c>
      <c r="D190" s="24" t="s">
        <v>539</v>
      </c>
      <c r="E190" s="23" t="s">
        <v>37</v>
      </c>
      <c r="F190" s="25" t="n">
        <v>1</v>
      </c>
      <c r="G190" s="25" t="n">
        <v>2535.81</v>
      </c>
      <c r="H190" s="25" t="n">
        <v>3053.62</v>
      </c>
      <c r="I190" s="25" t="n">
        <v>3053.62</v>
      </c>
      <c r="J190" s="22"/>
      <c r="K190" s="22"/>
      <c r="L190" s="22"/>
      <c r="M190" s="22" t="n">
        <f aca="false">(H190*L190)</f>
        <v>0</v>
      </c>
      <c r="N190" s="22"/>
      <c r="O190" s="22"/>
      <c r="P190" s="22" t="n">
        <f aca="false">F190-J190-L190-N190</f>
        <v>1</v>
      </c>
      <c r="Q190" s="22" t="n">
        <f aca="false">TRUNC(H190*P190,2)</f>
        <v>3053.62</v>
      </c>
    </row>
    <row r="191" customFormat="false" ht="24" hidden="false" customHeight="true" outlineLevel="0" collapsed="false">
      <c r="A191" s="23" t="s">
        <v>540</v>
      </c>
      <c r="B191" s="23" t="s">
        <v>541</v>
      </c>
      <c r="C191" s="23" t="s">
        <v>45</v>
      </c>
      <c r="D191" s="24" t="s">
        <v>542</v>
      </c>
      <c r="E191" s="23" t="s">
        <v>98</v>
      </c>
      <c r="F191" s="25" t="n">
        <v>62.33</v>
      </c>
      <c r="G191" s="25" t="n">
        <v>14.66</v>
      </c>
      <c r="H191" s="25" t="n">
        <v>17.65</v>
      </c>
      <c r="I191" s="25" t="n">
        <v>1100.12</v>
      </c>
      <c r="J191" s="22"/>
      <c r="K191" s="22"/>
      <c r="L191" s="22"/>
      <c r="M191" s="22" t="n">
        <f aca="false">(H191*L191)</f>
        <v>0</v>
      </c>
      <c r="N191" s="22"/>
      <c r="O191" s="22"/>
      <c r="P191" s="22" t="n">
        <f aca="false">F191-J191-L191-N191</f>
        <v>62.33</v>
      </c>
      <c r="Q191" s="22" t="n">
        <f aca="false">TRUNC(H191*P191,2)</f>
        <v>1100.12</v>
      </c>
    </row>
    <row r="192" customFormat="false" ht="25.5" hidden="false" customHeight="true" outlineLevel="0" collapsed="false">
      <c r="A192" s="23" t="s">
        <v>543</v>
      </c>
      <c r="B192" s="23" t="s">
        <v>544</v>
      </c>
      <c r="C192" s="23" t="s">
        <v>45</v>
      </c>
      <c r="D192" s="24" t="s">
        <v>545</v>
      </c>
      <c r="E192" s="23" t="s">
        <v>47</v>
      </c>
      <c r="F192" s="25" t="n">
        <v>1</v>
      </c>
      <c r="G192" s="25" t="n">
        <v>44.3</v>
      </c>
      <c r="H192" s="25" t="n">
        <v>53.34</v>
      </c>
      <c r="I192" s="25" t="n">
        <v>53.34</v>
      </c>
      <c r="J192" s="22"/>
      <c r="K192" s="22"/>
      <c r="L192" s="22"/>
      <c r="M192" s="22" t="n">
        <f aca="false">(H192*L192)</f>
        <v>0</v>
      </c>
      <c r="N192" s="22"/>
      <c r="O192" s="22"/>
      <c r="P192" s="22" t="n">
        <f aca="false">F192-J192-L192-N192</f>
        <v>1</v>
      </c>
      <c r="Q192" s="22" t="n">
        <f aca="false">TRUNC(H192*P192,2)</f>
        <v>53.34</v>
      </c>
    </row>
    <row r="193" customFormat="false" ht="24" hidden="false" customHeight="true" outlineLevel="0" collapsed="false">
      <c r="A193" s="23" t="s">
        <v>546</v>
      </c>
      <c r="B193" s="23" t="s">
        <v>547</v>
      </c>
      <c r="C193" s="23" t="s">
        <v>50</v>
      </c>
      <c r="D193" s="24" t="s">
        <v>548</v>
      </c>
      <c r="E193" s="23" t="s">
        <v>37</v>
      </c>
      <c r="F193" s="25" t="n">
        <v>1</v>
      </c>
      <c r="G193" s="25" t="n">
        <v>75</v>
      </c>
      <c r="H193" s="25" t="n">
        <v>90.31</v>
      </c>
      <c r="I193" s="25" t="n">
        <v>90.31</v>
      </c>
      <c r="J193" s="22"/>
      <c r="K193" s="22"/>
      <c r="L193" s="22"/>
      <c r="M193" s="22" t="n">
        <f aca="false">(H193*L193)</f>
        <v>0</v>
      </c>
      <c r="N193" s="22"/>
      <c r="O193" s="22"/>
      <c r="P193" s="22" t="n">
        <f aca="false">F193-J193-L193-N193</f>
        <v>1</v>
      </c>
      <c r="Q193" s="22" t="n">
        <f aca="false">TRUNC(H193*P193,2)</f>
        <v>90.31</v>
      </c>
    </row>
    <row r="194" customFormat="false" ht="24" hidden="false" customHeight="true" outlineLevel="0" collapsed="false">
      <c r="A194" s="18" t="s">
        <v>549</v>
      </c>
      <c r="B194" s="18"/>
      <c r="C194" s="18"/>
      <c r="D194" s="19" t="s">
        <v>550</v>
      </c>
      <c r="E194" s="19"/>
      <c r="F194" s="20"/>
      <c r="G194" s="21"/>
      <c r="H194" s="21"/>
      <c r="I194" s="20" t="n">
        <v>1031.13</v>
      </c>
      <c r="J194" s="22"/>
      <c r="K194" s="20" t="n">
        <f aca="false">SUM(K195:K196)</f>
        <v>131.544883333333</v>
      </c>
      <c r="L194" s="22"/>
      <c r="M194" s="20" t="n">
        <f aca="false">SUM(M195:M196)</f>
        <v>263.089766666667</v>
      </c>
      <c r="N194" s="22"/>
      <c r="O194" s="22"/>
      <c r="P194" s="22"/>
      <c r="Q194" s="20" t="n">
        <f aca="false">SUM(Q195:Q196)</f>
        <v>636.5</v>
      </c>
    </row>
    <row r="195" customFormat="false" ht="24" hidden="false" customHeight="true" outlineLevel="0" collapsed="false">
      <c r="A195" s="23" t="s">
        <v>551</v>
      </c>
      <c r="B195" s="23" t="s">
        <v>552</v>
      </c>
      <c r="C195" s="23" t="s">
        <v>50</v>
      </c>
      <c r="D195" s="24" t="s">
        <v>553</v>
      </c>
      <c r="E195" s="23" t="s">
        <v>98</v>
      </c>
      <c r="F195" s="25" t="n">
        <v>296.05</v>
      </c>
      <c r="G195" s="25" t="n">
        <v>1.79</v>
      </c>
      <c r="H195" s="25" t="n">
        <v>2.15</v>
      </c>
      <c r="I195" s="25" t="n">
        <v>636.5</v>
      </c>
      <c r="J195" s="22"/>
      <c r="K195" s="22"/>
      <c r="L195" s="22"/>
      <c r="M195" s="22" t="n">
        <f aca="false">(H195*L195)</f>
        <v>0</v>
      </c>
      <c r="N195" s="22"/>
      <c r="O195" s="22"/>
      <c r="P195" s="22" t="n">
        <f aca="false">F195-J195-L195-N195</f>
        <v>296.05</v>
      </c>
      <c r="Q195" s="22" t="n">
        <f aca="false">TRUNC(H195*P195,2)</f>
        <v>636.5</v>
      </c>
    </row>
    <row r="196" customFormat="false" ht="24" hidden="false" customHeight="true" outlineLevel="0" collapsed="false">
      <c r="A196" s="23" t="s">
        <v>554</v>
      </c>
      <c r="B196" s="23" t="s">
        <v>555</v>
      </c>
      <c r="C196" s="23" t="s">
        <v>45</v>
      </c>
      <c r="D196" s="24" t="s">
        <v>556</v>
      </c>
      <c r="E196" s="23" t="s">
        <v>60</v>
      </c>
      <c r="F196" s="25" t="n">
        <v>29.605</v>
      </c>
      <c r="G196" s="25" t="n">
        <v>11.07</v>
      </c>
      <c r="H196" s="25" t="n">
        <v>13.33</v>
      </c>
      <c r="I196" s="25" t="n">
        <v>394.63</v>
      </c>
      <c r="J196" s="22" t="n">
        <f aca="false">F196/3</f>
        <v>9.86833333333333</v>
      </c>
      <c r="K196" s="22" t="n">
        <f aca="false">(H196*J196)</f>
        <v>131.544883333333</v>
      </c>
      <c r="L196" s="22" t="n">
        <v>19.7366666666667</v>
      </c>
      <c r="M196" s="22" t="n">
        <f aca="false">(H196*L196)</f>
        <v>263.089766666667</v>
      </c>
      <c r="N196" s="22"/>
      <c r="O196" s="22"/>
      <c r="P196" s="22" t="n">
        <f aca="false">F196-J196-L196-N196</f>
        <v>-3.5527136788005E-014</v>
      </c>
      <c r="Q196" s="22" t="n">
        <f aca="false">TRUNC(H196*P196,2)</f>
        <v>0</v>
      </c>
    </row>
    <row r="197" customFormat="false" ht="14.25" hidden="false" customHeight="false" outlineLevel="0" collapsed="false">
      <c r="A197" s="28"/>
      <c r="B197" s="28"/>
      <c r="C197" s="28"/>
      <c r="D197" s="28"/>
      <c r="E197" s="28"/>
      <c r="F197" s="29"/>
      <c r="G197" s="29"/>
      <c r="H197" s="29"/>
      <c r="I197" s="29"/>
      <c r="J197" s="22"/>
      <c r="K197" s="22"/>
      <c r="L197" s="22"/>
      <c r="M197" s="22"/>
      <c r="N197" s="22"/>
      <c r="O197" s="22"/>
      <c r="P197" s="22"/>
      <c r="Q197" s="22"/>
    </row>
    <row r="198" customFormat="false" ht="14.25" hidden="false" customHeight="true" outlineLevel="0" collapsed="false">
      <c r="A198" s="30"/>
      <c r="B198" s="30"/>
      <c r="C198" s="30"/>
      <c r="D198" s="31"/>
      <c r="E198" s="32" t="s">
        <v>557</v>
      </c>
      <c r="F198" s="32"/>
      <c r="G198" s="33" t="n">
        <v>216043.02</v>
      </c>
      <c r="H198" s="33"/>
      <c r="I198" s="33"/>
      <c r="J198" s="3" t="s">
        <v>558</v>
      </c>
      <c r="K198" s="34" t="n">
        <f aca="false">SUM(K194,K188,K184,K180,K164,K104,K78,K73,K68,K56,K46,K31,K25,K17,K7)</f>
        <v>71520.1278233333</v>
      </c>
      <c r="L198" s="3" t="s">
        <v>559</v>
      </c>
      <c r="M198" s="34" t="n">
        <f aca="false">SUM(M194,M188,M184,M180,M164,M104,M78,M73,M68,M56,M46,M31,M25,M17,M7)</f>
        <v>77362.2920146667</v>
      </c>
      <c r="N198" s="35"/>
      <c r="O198" s="35"/>
      <c r="P198" s="3" t="s">
        <v>560</v>
      </c>
      <c r="Q198" s="34" t="n">
        <f aca="false">SUM(Q194,Q188,Q184,Q180,Q164,Q104,Q78,Q73,Q68,Q56,Q46,Q31,Q25,Q17,Q7)-0.08</f>
        <v>67160.71</v>
      </c>
    </row>
    <row r="199" customFormat="false" ht="60" hidden="false" customHeight="true" outlineLevel="0" collapsed="false">
      <c r="A199" s="36"/>
      <c r="B199" s="36"/>
      <c r="C199" s="36"/>
      <c r="D199" s="36"/>
      <c r="E199" s="36"/>
      <c r="F199" s="36"/>
      <c r="G199" s="36"/>
      <c r="H199" s="36"/>
      <c r="I199" s="36"/>
    </row>
    <row r="200" customFormat="false" ht="125.25" hidden="false" customHeight="true" outlineLevel="0" collapsed="false">
      <c r="A200" s="37" t="s">
        <v>561</v>
      </c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</row>
  </sheetData>
  <autoFilter ref="A6:Q198"/>
  <mergeCells count="21">
    <mergeCell ref="A1:C1"/>
    <mergeCell ref="D1:I1"/>
    <mergeCell ref="J1:Q4"/>
    <mergeCell ref="A2:C2"/>
    <mergeCell ref="D2:E2"/>
    <mergeCell ref="H2:I2"/>
    <mergeCell ref="A3:C3"/>
    <mergeCell ref="D3:E3"/>
    <mergeCell ref="F3:G3"/>
    <mergeCell ref="A4:C4"/>
    <mergeCell ref="D4:E4"/>
    <mergeCell ref="F4:G4"/>
    <mergeCell ref="A5:I5"/>
    <mergeCell ref="J5:K5"/>
    <mergeCell ref="L5:M5"/>
    <mergeCell ref="N5:O5"/>
    <mergeCell ref="P5:Q5"/>
    <mergeCell ref="A198:C198"/>
    <mergeCell ref="E198:F198"/>
    <mergeCell ref="G198:I198"/>
    <mergeCell ref="A200:Q200"/>
  </mergeCells>
  <conditionalFormatting sqref="D1:D4">
    <cfRule type="expression" priority="2" aboveAverage="0" equalAverage="0" bottom="0" percent="0" rank="0" text="" dxfId="2">
      <formula>AND(COUNTIF($E:$E, #ref!)&gt;1,NOT(ISBLANK(#ref!)))</formula>
    </cfRule>
  </conditionalFormatting>
  <printOptions headings="false" gridLines="false" gridLinesSet="true" horizontalCentered="false" verticalCentered="false"/>
  <pageMargins left="0.511805555555556" right="0.511805555555556" top="1.18125" bottom="0.984027777777778" header="0.511805555555556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&amp;CWBA ENGENHARIA E CONSTRUCOES LTDA
CNPJ nº 17.397.582/0001-94</oddHeader>
    <oddFooter>&amp;L &amp;CRua dos Abacateiros, Ed. Rio Anil, Sala 104, Pavimento 01, Jd São Francisco CEP: 65076-010, São Luís/MA
(98) 99181-7038 - wbaconsultoriaeengenharia@gmail.com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98"/>
  <sheetViews>
    <sheetView showFormulas="false" showGridLines="false" showRowColHeaders="true" showZeros="true" rightToLeft="false" tabSelected="true" showOutlineSymbols="false" defaultGridColor="true" view="pageBreakPreview" topLeftCell="A282" colorId="64" zoomScale="90" zoomScaleNormal="70" zoomScalePageLayoutView="90" workbookViewId="0">
      <selection pane="topLeft" activeCell="N1" activeCellId="0" sqref="N1"/>
    </sheetView>
  </sheetViews>
  <sheetFormatPr defaultColWidth="9.00390625" defaultRowHeight="14.25" customHeight="true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2.37"/>
    <col collapsed="false" customWidth="true" hidden="false" outlineLevel="0" max="3" min="3" style="1" width="16.88"/>
    <col collapsed="false" customWidth="true" hidden="false" outlineLevel="0" max="4" min="4" style="2" width="60"/>
    <col collapsed="false" customWidth="true" hidden="false" outlineLevel="0" max="5" min="5" style="2" width="8"/>
    <col collapsed="false" customWidth="true" hidden="false" outlineLevel="0" max="7" min="6" style="2" width="11.62"/>
    <col collapsed="false" customWidth="true" hidden="false" outlineLevel="0" max="8" min="8" style="27" width="11.62"/>
    <col collapsed="false" customWidth="true" hidden="false" outlineLevel="0" max="9" min="9" style="27" width="15"/>
    <col collapsed="false" customWidth="true" hidden="false" outlineLevel="0" max="10" min="10" style="26" width="14"/>
    <col collapsed="false" customWidth="true" hidden="false" outlineLevel="0" max="11" min="11" style="2" width="14"/>
    <col collapsed="false" customWidth="true" hidden="false" outlineLevel="0" max="12" min="12" style="26" width="14"/>
    <col collapsed="false" customWidth="true" hidden="false" outlineLevel="0" max="13" min="13" style="2" width="14"/>
    <col collapsed="false" customWidth="false" hidden="false" outlineLevel="0" max="14" min="14" style="2" width="9"/>
    <col collapsed="false" customWidth="false" hidden="false" outlineLevel="0" max="16382" min="17" style="2" width="9"/>
    <col collapsed="false" customWidth="true" hidden="false" outlineLevel="0" max="16384" min="16383" style="2" width="10.49"/>
  </cols>
  <sheetData>
    <row r="1" customFormat="false" ht="38.25" hidden="false" customHeight="true" outlineLevel="0" collapsed="false">
      <c r="A1" s="38" t="s">
        <v>562</v>
      </c>
      <c r="B1" s="38"/>
      <c r="C1" s="38"/>
      <c r="D1" s="38"/>
      <c r="E1" s="38" t="s">
        <v>9</v>
      </c>
      <c r="F1" s="38"/>
      <c r="G1" s="38" t="s">
        <v>563</v>
      </c>
      <c r="H1" s="38" t="s">
        <v>564</v>
      </c>
      <c r="I1" s="38" t="s">
        <v>11</v>
      </c>
      <c r="J1" s="38" t="s">
        <v>565</v>
      </c>
      <c r="K1" s="38"/>
      <c r="L1" s="38"/>
      <c r="M1" s="38"/>
      <c r="N1" s="39"/>
    </row>
    <row r="2" customFormat="false" ht="21.75" hidden="false" customHeight="true" outlineLevel="0" collapsed="false">
      <c r="A2" s="40"/>
      <c r="B2" s="41"/>
      <c r="C2" s="42" t="s">
        <v>566</v>
      </c>
      <c r="D2" s="42"/>
      <c r="E2" s="6" t="s">
        <v>567</v>
      </c>
      <c r="F2" s="6"/>
      <c r="G2" s="43" t="n">
        <v>0.2035</v>
      </c>
      <c r="H2" s="44" t="n">
        <v>0.280600011505988</v>
      </c>
      <c r="I2" s="45" t="s">
        <v>568</v>
      </c>
      <c r="J2" s="46" t="s">
        <v>569</v>
      </c>
      <c r="K2" s="46"/>
      <c r="L2" s="47" t="s">
        <v>570</v>
      </c>
      <c r="M2" s="47"/>
      <c r="N2" s="48"/>
    </row>
    <row r="3" customFormat="false" ht="21.75" hidden="false" customHeight="true" outlineLevel="0" collapsed="false">
      <c r="A3" s="40"/>
      <c r="B3" s="41"/>
      <c r="C3" s="42"/>
      <c r="D3" s="42"/>
      <c r="E3" s="6"/>
      <c r="F3" s="6"/>
      <c r="G3" s="43"/>
      <c r="H3" s="44"/>
      <c r="I3" s="45"/>
      <c r="J3" s="46"/>
      <c r="K3" s="46"/>
      <c r="L3" s="47"/>
      <c r="M3" s="47"/>
      <c r="N3" s="48"/>
    </row>
    <row r="4" customFormat="false" ht="19.5" hidden="false" customHeight="true" outlineLevel="0" collapsed="false">
      <c r="A4" s="40"/>
      <c r="B4" s="41"/>
      <c r="C4" s="42"/>
      <c r="D4" s="42"/>
      <c r="E4" s="6"/>
      <c r="F4" s="6"/>
      <c r="G4" s="43"/>
      <c r="H4" s="44"/>
      <c r="I4" s="45"/>
      <c r="J4" s="46"/>
      <c r="K4" s="46"/>
      <c r="L4" s="47"/>
      <c r="M4" s="47"/>
      <c r="N4" s="48"/>
    </row>
    <row r="5" customFormat="false" ht="19.5" hidden="false" customHeight="true" outlineLevel="0" collapsed="false">
      <c r="A5" s="40"/>
      <c r="B5" s="41"/>
      <c r="C5" s="42"/>
      <c r="D5" s="42"/>
      <c r="E5" s="6"/>
      <c r="F5" s="6"/>
      <c r="G5" s="43"/>
      <c r="H5" s="44"/>
      <c r="I5" s="45"/>
      <c r="J5" s="46"/>
      <c r="K5" s="46"/>
      <c r="L5" s="47"/>
      <c r="M5" s="47"/>
      <c r="N5" s="48"/>
    </row>
    <row r="6" customFormat="false" ht="25.5" hidden="false" customHeight="true" outlineLevel="0" collapsed="false">
      <c r="A6" s="40"/>
      <c r="B6" s="49"/>
      <c r="C6" s="42"/>
      <c r="D6" s="42"/>
      <c r="E6" s="6"/>
      <c r="F6" s="6"/>
      <c r="G6" s="43"/>
      <c r="H6" s="44"/>
      <c r="I6" s="45"/>
      <c r="J6" s="15" t="s">
        <v>17</v>
      </c>
      <c r="K6" s="15"/>
      <c r="L6" s="15" t="s">
        <v>18</v>
      </c>
      <c r="M6" s="15"/>
    </row>
    <row r="7" customFormat="false" ht="51.75" hidden="false" customHeight="true" outlineLevel="0" collapsed="false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50" t="s">
        <v>571</v>
      </c>
      <c r="K7" s="15" t="s">
        <v>572</v>
      </c>
      <c r="L7" s="50" t="s">
        <v>571</v>
      </c>
      <c r="M7" s="15" t="s">
        <v>572</v>
      </c>
    </row>
    <row r="8" customFormat="false" ht="23.85" hidden="false" customHeight="false" outlineLevel="0" collapsed="false">
      <c r="A8" s="16" t="s">
        <v>21</v>
      </c>
      <c r="B8" s="16" t="s">
        <v>22</v>
      </c>
      <c r="C8" s="16" t="s">
        <v>23</v>
      </c>
      <c r="D8" s="16" t="s">
        <v>24</v>
      </c>
      <c r="E8" s="16" t="s">
        <v>25</v>
      </c>
      <c r="F8" s="16" t="s">
        <v>26</v>
      </c>
      <c r="G8" s="17" t="s">
        <v>27</v>
      </c>
      <c r="H8" s="51" t="s">
        <v>28</v>
      </c>
      <c r="I8" s="51" t="s">
        <v>29</v>
      </c>
      <c r="J8" s="52" t="s">
        <v>26</v>
      </c>
      <c r="K8" s="18" t="s">
        <v>30</v>
      </c>
      <c r="L8" s="52" t="s">
        <v>26</v>
      </c>
      <c r="M8" s="18" t="s">
        <v>30</v>
      </c>
    </row>
    <row r="9" customFormat="false" ht="24" hidden="false" customHeight="true" outlineLevel="0" collapsed="false">
      <c r="A9" s="53" t="s">
        <v>31</v>
      </c>
      <c r="B9" s="53"/>
      <c r="C9" s="53"/>
      <c r="D9" s="54" t="s">
        <v>32</v>
      </c>
      <c r="E9" s="54"/>
      <c r="F9" s="55"/>
      <c r="G9" s="56"/>
      <c r="H9" s="56"/>
      <c r="I9" s="57" t="n">
        <f aca="false">SUM(I10:I17)</f>
        <v>11983.8734</v>
      </c>
      <c r="J9" s="58"/>
      <c r="K9" s="57" t="n">
        <f aca="false">SUM(K10:K17)</f>
        <v>11983.8734</v>
      </c>
      <c r="L9" s="58"/>
      <c r="M9" s="57" t="n">
        <f aca="false">SUM(M10:M17)</f>
        <v>0</v>
      </c>
    </row>
    <row r="10" customFormat="false" ht="24.75" hidden="false" customHeight="true" outlineLevel="0" collapsed="false">
      <c r="A10" s="23" t="s">
        <v>33</v>
      </c>
      <c r="B10" s="23" t="s">
        <v>34</v>
      </c>
      <c r="C10" s="23" t="s">
        <v>35</v>
      </c>
      <c r="D10" s="24" t="s">
        <v>573</v>
      </c>
      <c r="E10" s="23" t="s">
        <v>37</v>
      </c>
      <c r="F10" s="25" t="n">
        <v>1</v>
      </c>
      <c r="G10" s="25" t="n">
        <v>298.44</v>
      </c>
      <c r="H10" s="25" t="n">
        <v>359.17</v>
      </c>
      <c r="I10" s="59" t="n">
        <f aca="false">F10*H10</f>
        <v>359.17</v>
      </c>
      <c r="J10" s="60" t="n">
        <f aca="false">F10</f>
        <v>1</v>
      </c>
      <c r="K10" s="61" t="n">
        <f aca="false">I10</f>
        <v>359.17</v>
      </c>
      <c r="L10" s="60"/>
      <c r="M10" s="61"/>
    </row>
    <row r="11" customFormat="false" ht="24.75" hidden="false" customHeight="true" outlineLevel="0" collapsed="false">
      <c r="A11" s="23" t="s">
        <v>38</v>
      </c>
      <c r="B11" s="23" t="s">
        <v>39</v>
      </c>
      <c r="C11" s="23" t="s">
        <v>35</v>
      </c>
      <c r="D11" s="24" t="s">
        <v>574</v>
      </c>
      <c r="E11" s="23" t="s">
        <v>37</v>
      </c>
      <c r="F11" s="25" t="n">
        <v>1</v>
      </c>
      <c r="G11" s="25" t="n">
        <v>119.61</v>
      </c>
      <c r="H11" s="25" t="n">
        <v>143.95</v>
      </c>
      <c r="I11" s="59" t="n">
        <f aca="false">F11*H11</f>
        <v>143.95</v>
      </c>
      <c r="J11" s="60" t="n">
        <f aca="false">F11</f>
        <v>1</v>
      </c>
      <c r="K11" s="61" t="n">
        <f aca="false">I11</f>
        <v>143.95</v>
      </c>
      <c r="L11" s="60"/>
      <c r="M11" s="61"/>
    </row>
    <row r="12" customFormat="false" ht="24.75" hidden="false" customHeight="true" outlineLevel="0" collapsed="false">
      <c r="A12" s="23" t="s">
        <v>41</v>
      </c>
      <c r="B12" s="23" t="s">
        <v>34</v>
      </c>
      <c r="C12" s="23" t="s">
        <v>35</v>
      </c>
      <c r="D12" s="24" t="s">
        <v>573</v>
      </c>
      <c r="E12" s="23" t="s">
        <v>37</v>
      </c>
      <c r="F12" s="25" t="n">
        <v>1</v>
      </c>
      <c r="G12" s="25" t="n">
        <v>298.44</v>
      </c>
      <c r="H12" s="25" t="n">
        <v>359.17</v>
      </c>
      <c r="I12" s="59" t="n">
        <f aca="false">F12*H12</f>
        <v>359.17</v>
      </c>
      <c r="J12" s="60" t="n">
        <f aca="false">F12</f>
        <v>1</v>
      </c>
      <c r="K12" s="61" t="n">
        <f aca="false">I12</f>
        <v>359.17</v>
      </c>
      <c r="L12" s="60"/>
      <c r="M12" s="61"/>
    </row>
    <row r="13" customFormat="false" ht="31.5" hidden="false" customHeight="true" outlineLevel="0" collapsed="false">
      <c r="A13" s="23" t="s">
        <v>43</v>
      </c>
      <c r="B13" s="23" t="s">
        <v>575</v>
      </c>
      <c r="C13" s="23" t="s">
        <v>50</v>
      </c>
      <c r="D13" s="24" t="s">
        <v>576</v>
      </c>
      <c r="E13" s="23" t="s">
        <v>98</v>
      </c>
      <c r="F13" s="25" t="n">
        <v>572.93</v>
      </c>
      <c r="G13" s="25" t="n">
        <v>5.22</v>
      </c>
      <c r="H13" s="25" t="n">
        <v>6.28</v>
      </c>
      <c r="I13" s="59" t="n">
        <f aca="false">F13*H13</f>
        <v>3598.0004</v>
      </c>
      <c r="J13" s="60" t="n">
        <f aca="false">F13</f>
        <v>572.93</v>
      </c>
      <c r="K13" s="61" t="n">
        <f aca="false">I13</f>
        <v>3598.0004</v>
      </c>
      <c r="L13" s="60"/>
      <c r="M13" s="61"/>
    </row>
    <row r="14" customFormat="false" ht="31.5" hidden="false" customHeight="true" outlineLevel="0" collapsed="false">
      <c r="A14" s="23" t="s">
        <v>48</v>
      </c>
      <c r="B14" s="23" t="s">
        <v>577</v>
      </c>
      <c r="C14" s="23" t="s">
        <v>50</v>
      </c>
      <c r="D14" s="24" t="s">
        <v>578</v>
      </c>
      <c r="E14" s="23" t="s">
        <v>37</v>
      </c>
      <c r="F14" s="25" t="n">
        <v>1</v>
      </c>
      <c r="G14" s="25" t="n">
        <v>289.33</v>
      </c>
      <c r="H14" s="25" t="n">
        <v>348.2</v>
      </c>
      <c r="I14" s="59" t="n">
        <f aca="false">F14*H14</f>
        <v>348.2</v>
      </c>
      <c r="J14" s="60" t="n">
        <f aca="false">F14</f>
        <v>1</v>
      </c>
      <c r="K14" s="61" t="n">
        <f aca="false">I14</f>
        <v>348.2</v>
      </c>
      <c r="L14" s="60"/>
      <c r="M14" s="61"/>
    </row>
    <row r="15" customFormat="false" ht="31.5" hidden="false" customHeight="true" outlineLevel="0" collapsed="false">
      <c r="A15" s="23" t="s">
        <v>52</v>
      </c>
      <c r="B15" s="23" t="s">
        <v>53</v>
      </c>
      <c r="C15" s="23" t="s">
        <v>54</v>
      </c>
      <c r="D15" s="24" t="s">
        <v>579</v>
      </c>
      <c r="E15" s="23" t="s">
        <v>56</v>
      </c>
      <c r="F15" s="25" t="n">
        <v>106.3</v>
      </c>
      <c r="G15" s="25" t="n">
        <v>47.96</v>
      </c>
      <c r="H15" s="25" t="n">
        <v>57.71</v>
      </c>
      <c r="I15" s="59" t="n">
        <f aca="false">F15*H15</f>
        <v>6134.573</v>
      </c>
      <c r="J15" s="60" t="n">
        <f aca="false">F15</f>
        <v>106.3</v>
      </c>
      <c r="K15" s="61" t="n">
        <f aca="false">I15</f>
        <v>6134.573</v>
      </c>
      <c r="L15" s="60"/>
      <c r="M15" s="61"/>
    </row>
    <row r="16" customFormat="false" ht="31.5" hidden="false" customHeight="true" outlineLevel="0" collapsed="false">
      <c r="A16" s="23" t="s">
        <v>57</v>
      </c>
      <c r="B16" s="23" t="s">
        <v>44</v>
      </c>
      <c r="C16" s="23" t="s">
        <v>45</v>
      </c>
      <c r="D16" s="24" t="s">
        <v>580</v>
      </c>
      <c r="E16" s="23" t="s">
        <v>47</v>
      </c>
      <c r="F16" s="25" t="n">
        <v>1</v>
      </c>
      <c r="G16" s="25" t="n">
        <v>531.58</v>
      </c>
      <c r="H16" s="25" t="n">
        <v>639.75</v>
      </c>
      <c r="I16" s="59" t="n">
        <f aca="false">F16*H16</f>
        <v>639.75</v>
      </c>
      <c r="J16" s="60" t="n">
        <f aca="false">F16</f>
        <v>1</v>
      </c>
      <c r="K16" s="61" t="n">
        <f aca="false">I16</f>
        <v>639.75</v>
      </c>
      <c r="L16" s="60"/>
      <c r="M16" s="61"/>
    </row>
    <row r="17" customFormat="false" ht="31.5" hidden="false" customHeight="true" outlineLevel="0" collapsed="false">
      <c r="A17" s="23" t="s">
        <v>61</v>
      </c>
      <c r="B17" s="23" t="s">
        <v>62</v>
      </c>
      <c r="C17" s="23" t="s">
        <v>54</v>
      </c>
      <c r="D17" s="24" t="s">
        <v>63</v>
      </c>
      <c r="E17" s="23" t="s">
        <v>37</v>
      </c>
      <c r="F17" s="25" t="n">
        <v>1</v>
      </c>
      <c r="G17" s="25" t="n">
        <v>333.25</v>
      </c>
      <c r="H17" s="25" t="n">
        <v>401.06</v>
      </c>
      <c r="I17" s="59" t="n">
        <f aca="false">F17*H17</f>
        <v>401.06</v>
      </c>
      <c r="J17" s="60" t="n">
        <f aca="false">F17</f>
        <v>1</v>
      </c>
      <c r="K17" s="61" t="n">
        <f aca="false">I17</f>
        <v>401.06</v>
      </c>
      <c r="L17" s="60"/>
      <c r="M17" s="61"/>
    </row>
    <row r="18" customFormat="false" ht="24" hidden="false" customHeight="true" outlineLevel="0" collapsed="false">
      <c r="A18" s="53" t="s">
        <v>67</v>
      </c>
      <c r="B18" s="53"/>
      <c r="C18" s="53"/>
      <c r="D18" s="54" t="s">
        <v>68</v>
      </c>
      <c r="E18" s="54"/>
      <c r="F18" s="55"/>
      <c r="G18" s="56"/>
      <c r="H18" s="56"/>
      <c r="I18" s="57" t="n">
        <f aca="false">SUM(I19:I29)</f>
        <v>132776.08</v>
      </c>
      <c r="J18" s="58"/>
      <c r="K18" s="57" t="n">
        <f aca="false">SUM(K19:K29)</f>
        <v>35202.24</v>
      </c>
      <c r="L18" s="58"/>
      <c r="M18" s="57" t="n">
        <f aca="false">SUM(M19:M29)</f>
        <v>55935.82</v>
      </c>
    </row>
    <row r="19" customFormat="false" ht="30" hidden="false" customHeight="true" outlineLevel="0" collapsed="false">
      <c r="A19" s="23" t="s">
        <v>69</v>
      </c>
      <c r="B19" s="23" t="s">
        <v>70</v>
      </c>
      <c r="C19" s="23" t="s">
        <v>45</v>
      </c>
      <c r="D19" s="24" t="s">
        <v>71</v>
      </c>
      <c r="E19" s="23" t="s">
        <v>72</v>
      </c>
      <c r="F19" s="25" t="n">
        <v>5</v>
      </c>
      <c r="G19" s="25" t="n">
        <v>550</v>
      </c>
      <c r="H19" s="25" t="n">
        <v>661.92</v>
      </c>
      <c r="I19" s="59" t="n">
        <f aca="false">F19*H19</f>
        <v>3309.6</v>
      </c>
      <c r="J19" s="60" t="n">
        <v>1</v>
      </c>
      <c r="K19" s="61" t="n">
        <f aca="false">TRUNC(J19*H19,2)</f>
        <v>661.92</v>
      </c>
      <c r="L19" s="60" t="n">
        <v>2</v>
      </c>
      <c r="M19" s="61" t="n">
        <v>1323.84</v>
      </c>
    </row>
    <row r="20" customFormat="false" ht="30" hidden="false" customHeight="true" outlineLevel="0" collapsed="false">
      <c r="A20" s="23" t="s">
        <v>73</v>
      </c>
      <c r="B20" s="23" t="s">
        <v>74</v>
      </c>
      <c r="C20" s="23" t="s">
        <v>45</v>
      </c>
      <c r="D20" s="24" t="s">
        <v>75</v>
      </c>
      <c r="E20" s="23" t="s">
        <v>72</v>
      </c>
      <c r="F20" s="25" t="n">
        <v>5</v>
      </c>
      <c r="G20" s="25" t="n">
        <v>600</v>
      </c>
      <c r="H20" s="25" t="n">
        <v>722.1</v>
      </c>
      <c r="I20" s="59" t="n">
        <f aca="false">F20*H20</f>
        <v>3610.5</v>
      </c>
      <c r="J20" s="60" t="n">
        <v>1</v>
      </c>
      <c r="K20" s="61" t="n">
        <f aca="false">TRUNC(J20*H20,2)</f>
        <v>722.1</v>
      </c>
      <c r="L20" s="60" t="n">
        <v>2</v>
      </c>
      <c r="M20" s="61" t="n">
        <v>1444.2</v>
      </c>
    </row>
    <row r="21" customFormat="false" ht="30" hidden="false" customHeight="true" outlineLevel="0" collapsed="false">
      <c r="A21" s="23" t="s">
        <v>76</v>
      </c>
      <c r="B21" s="23" t="s">
        <v>77</v>
      </c>
      <c r="C21" s="23" t="s">
        <v>54</v>
      </c>
      <c r="D21" s="24" t="s">
        <v>78</v>
      </c>
      <c r="E21" s="23" t="s">
        <v>79</v>
      </c>
      <c r="F21" s="25" t="n">
        <v>5</v>
      </c>
      <c r="G21" s="25" t="n">
        <v>4095.67</v>
      </c>
      <c r="H21" s="25" t="n">
        <v>4929.13</v>
      </c>
      <c r="I21" s="59" t="n">
        <f aca="false">F21*H21</f>
        <v>24645.65</v>
      </c>
      <c r="J21" s="60" t="n">
        <v>1</v>
      </c>
      <c r="K21" s="61" t="n">
        <f aca="false">TRUNC(J21*H21,2)</f>
        <v>4929.13</v>
      </c>
      <c r="L21" s="60" t="n">
        <v>2</v>
      </c>
      <c r="M21" s="61" t="n">
        <v>9858.26</v>
      </c>
    </row>
    <row r="22" customFormat="false" ht="30" hidden="false" customHeight="true" outlineLevel="0" collapsed="false">
      <c r="A22" s="23" t="s">
        <v>76</v>
      </c>
      <c r="B22" s="23" t="s">
        <v>581</v>
      </c>
      <c r="C22" s="23" t="s">
        <v>50</v>
      </c>
      <c r="D22" s="24" t="s">
        <v>582</v>
      </c>
      <c r="E22" s="23" t="s">
        <v>583</v>
      </c>
      <c r="F22" s="25" t="n">
        <v>822</v>
      </c>
      <c r="G22" s="25" t="n">
        <v>2.12</v>
      </c>
      <c r="H22" s="25" t="n">
        <v>2.55</v>
      </c>
      <c r="I22" s="59" t="n">
        <f aca="false">F22*H22</f>
        <v>2096.1</v>
      </c>
      <c r="J22" s="60" t="n">
        <v>164.4</v>
      </c>
      <c r="K22" s="61" t="n">
        <f aca="false">TRUNC(J22*H22,2)</f>
        <v>419.22</v>
      </c>
      <c r="L22" s="60" t="n">
        <v>328.8</v>
      </c>
      <c r="M22" s="61" t="n">
        <v>838.44</v>
      </c>
    </row>
    <row r="23" customFormat="false" ht="30" hidden="false" customHeight="true" outlineLevel="0" collapsed="false">
      <c r="A23" s="23" t="s">
        <v>584</v>
      </c>
      <c r="B23" s="23" t="s">
        <v>585</v>
      </c>
      <c r="C23" s="23" t="s">
        <v>54</v>
      </c>
      <c r="D23" s="24" t="s">
        <v>586</v>
      </c>
      <c r="E23" s="23" t="s">
        <v>79</v>
      </c>
      <c r="F23" s="25" t="n">
        <v>5</v>
      </c>
      <c r="G23" s="25" t="n">
        <v>11704.73</v>
      </c>
      <c r="H23" s="25" t="n">
        <v>14086.64</v>
      </c>
      <c r="I23" s="59" t="n">
        <f aca="false">F23*H23</f>
        <v>70433.2</v>
      </c>
      <c r="J23" s="60" t="n">
        <v>1</v>
      </c>
      <c r="K23" s="61" t="n">
        <f aca="false">TRUNC(J23*H23,2)</f>
        <v>14086.64</v>
      </c>
      <c r="L23" s="60" t="n">
        <v>2</v>
      </c>
      <c r="M23" s="61" t="n">
        <v>28173.28</v>
      </c>
    </row>
    <row r="24" customFormat="false" ht="32.25" hidden="false" customHeight="true" outlineLevel="0" collapsed="false">
      <c r="A24" s="62" t="s">
        <v>87</v>
      </c>
      <c r="B24" s="62" t="s">
        <v>587</v>
      </c>
      <c r="C24" s="62" t="s">
        <v>50</v>
      </c>
      <c r="D24" s="63" t="s">
        <v>588</v>
      </c>
      <c r="E24" s="62" t="s">
        <v>90</v>
      </c>
      <c r="F24" s="64" t="n">
        <v>420</v>
      </c>
      <c r="G24" s="64" t="n">
        <v>24.29</v>
      </c>
      <c r="H24" s="64" t="n">
        <v>29.23</v>
      </c>
      <c r="I24" s="65" t="n">
        <f aca="false">F24*H24</f>
        <v>12276.6</v>
      </c>
      <c r="J24" s="66" t="n">
        <v>210</v>
      </c>
      <c r="K24" s="61" t="n">
        <f aca="false">TRUNC(J24*H24,2)</f>
        <v>6138.3</v>
      </c>
      <c r="L24" s="66" t="n">
        <v>210</v>
      </c>
      <c r="M24" s="67" t="n">
        <v>6138.3</v>
      </c>
    </row>
    <row r="25" customFormat="false" ht="32.25" hidden="false" customHeight="true" outlineLevel="0" collapsed="false">
      <c r="A25" s="62" t="s">
        <v>91</v>
      </c>
      <c r="B25" s="62" t="s">
        <v>589</v>
      </c>
      <c r="C25" s="62" t="s">
        <v>50</v>
      </c>
      <c r="D25" s="63" t="s">
        <v>590</v>
      </c>
      <c r="E25" s="62" t="s">
        <v>90</v>
      </c>
      <c r="F25" s="64" t="n">
        <v>420</v>
      </c>
      <c r="G25" s="64" t="n">
        <v>24.72</v>
      </c>
      <c r="H25" s="64" t="n">
        <v>29.75</v>
      </c>
      <c r="I25" s="65" t="n">
        <f aca="false">F25*H25</f>
        <v>12495</v>
      </c>
      <c r="J25" s="66" t="n">
        <v>210</v>
      </c>
      <c r="K25" s="61" t="n">
        <f aca="false">TRUNC(J25*H25,2)</f>
        <v>6247.5</v>
      </c>
      <c r="L25" s="66" t="n">
        <v>210</v>
      </c>
      <c r="M25" s="67" t="n">
        <v>6247.5</v>
      </c>
    </row>
    <row r="26" customFormat="false" ht="30" hidden="false" customHeight="true" outlineLevel="0" collapsed="false">
      <c r="A26" s="23" t="s">
        <v>591</v>
      </c>
      <c r="B26" s="23" t="s">
        <v>592</v>
      </c>
      <c r="C26" s="23" t="s">
        <v>50</v>
      </c>
      <c r="D26" s="24" t="s">
        <v>593</v>
      </c>
      <c r="E26" s="23" t="s">
        <v>37</v>
      </c>
      <c r="F26" s="25" t="n">
        <v>1</v>
      </c>
      <c r="G26" s="25" t="n">
        <v>7</v>
      </c>
      <c r="H26" s="25" t="n">
        <v>8.42</v>
      </c>
      <c r="I26" s="59" t="n">
        <f aca="false">F26*H26</f>
        <v>8.42</v>
      </c>
      <c r="J26" s="60" t="n">
        <v>1</v>
      </c>
      <c r="K26" s="61" t="n">
        <f aca="false">TRUNC(J26*H26,2)</f>
        <v>8.42</v>
      </c>
      <c r="L26" s="60"/>
      <c r="M26" s="61" t="n">
        <v>0</v>
      </c>
    </row>
    <row r="27" customFormat="false" ht="30" hidden="false" customHeight="true" outlineLevel="0" collapsed="false">
      <c r="A27" s="23" t="s">
        <v>594</v>
      </c>
      <c r="B27" s="23" t="s">
        <v>595</v>
      </c>
      <c r="C27" s="23" t="s">
        <v>50</v>
      </c>
      <c r="D27" s="24" t="s">
        <v>596</v>
      </c>
      <c r="E27" s="23" t="s">
        <v>37</v>
      </c>
      <c r="F27" s="25" t="n">
        <v>9</v>
      </c>
      <c r="G27" s="25" t="n">
        <v>6</v>
      </c>
      <c r="H27" s="25" t="n">
        <v>7.22</v>
      </c>
      <c r="I27" s="59" t="n">
        <f aca="false">F27*H27</f>
        <v>64.98</v>
      </c>
      <c r="J27" s="60" t="n">
        <v>9</v>
      </c>
      <c r="K27" s="61" t="n">
        <f aca="false">TRUNC(J27*H27,2)</f>
        <v>64.98</v>
      </c>
      <c r="L27" s="60"/>
      <c r="M27" s="61" t="n">
        <v>0</v>
      </c>
    </row>
    <row r="28" customFormat="false" ht="30" hidden="false" customHeight="true" outlineLevel="0" collapsed="false">
      <c r="A28" s="62" t="s">
        <v>597</v>
      </c>
      <c r="B28" s="62" t="s">
        <v>598</v>
      </c>
      <c r="C28" s="62" t="s">
        <v>50</v>
      </c>
      <c r="D28" s="63" t="s">
        <v>599</v>
      </c>
      <c r="E28" s="62" t="s">
        <v>37</v>
      </c>
      <c r="F28" s="64" t="n">
        <v>1</v>
      </c>
      <c r="G28" s="64" t="n">
        <v>10</v>
      </c>
      <c r="H28" s="64" t="n">
        <v>12.03</v>
      </c>
      <c r="I28" s="59" t="n">
        <f aca="false">F28*H28</f>
        <v>12.03</v>
      </c>
      <c r="J28" s="66" t="n">
        <v>1</v>
      </c>
      <c r="K28" s="61" t="n">
        <f aca="false">TRUNC(J28*H28,2)</f>
        <v>12.03</v>
      </c>
      <c r="L28" s="66"/>
      <c r="M28" s="67" t="n">
        <v>0</v>
      </c>
    </row>
    <row r="29" customFormat="false" ht="30" hidden="false" customHeight="true" outlineLevel="0" collapsed="false">
      <c r="A29" s="68" t="s">
        <v>600</v>
      </c>
      <c r="B29" s="68" t="s">
        <v>601</v>
      </c>
      <c r="C29" s="62" t="s">
        <v>54</v>
      </c>
      <c r="D29" s="63" t="s">
        <v>602</v>
      </c>
      <c r="E29" s="62" t="s">
        <v>90</v>
      </c>
      <c r="F29" s="64" t="n">
        <v>160</v>
      </c>
      <c r="G29" s="64" t="n">
        <v>19.86</v>
      </c>
      <c r="H29" s="64" t="n">
        <v>23.9</v>
      </c>
      <c r="I29" s="59" t="n">
        <f aca="false">F29*H29</f>
        <v>3824</v>
      </c>
      <c r="J29" s="66" t="n">
        <v>80</v>
      </c>
      <c r="K29" s="61" t="n">
        <f aca="false">TRUNC(J29*H29,2)</f>
        <v>1912</v>
      </c>
      <c r="L29" s="66" t="n">
        <v>80</v>
      </c>
      <c r="M29" s="67" t="n">
        <v>1912</v>
      </c>
    </row>
    <row r="30" customFormat="false" ht="34.5" hidden="false" customHeight="true" outlineLevel="0" collapsed="false">
      <c r="A30" s="53" t="s">
        <v>94</v>
      </c>
      <c r="B30" s="53"/>
      <c r="C30" s="53"/>
      <c r="D30" s="54" t="s">
        <v>603</v>
      </c>
      <c r="E30" s="54"/>
      <c r="F30" s="55"/>
      <c r="G30" s="56"/>
      <c r="H30" s="56"/>
      <c r="I30" s="57" t="n">
        <f aca="false">SUM(I31:I34)</f>
        <v>6087.79512643</v>
      </c>
      <c r="J30" s="58"/>
      <c r="K30" s="57" t="n">
        <f aca="false">SUM(K31:K34)</f>
        <v>3514.1</v>
      </c>
      <c r="L30" s="58"/>
      <c r="M30" s="57" t="n">
        <f aca="false">SUM(M31:M34)</f>
        <v>0</v>
      </c>
    </row>
    <row r="31" customFormat="false" ht="30" hidden="false" customHeight="true" outlineLevel="0" collapsed="false">
      <c r="A31" s="23" t="s">
        <v>96</v>
      </c>
      <c r="B31" s="23" t="s">
        <v>94</v>
      </c>
      <c r="C31" s="23" t="s">
        <v>45</v>
      </c>
      <c r="D31" s="24" t="s">
        <v>97</v>
      </c>
      <c r="E31" s="23" t="s">
        <v>98</v>
      </c>
      <c r="F31" s="25" t="n">
        <v>572.93</v>
      </c>
      <c r="G31" s="25" t="n">
        <v>2.98</v>
      </c>
      <c r="H31" s="25" t="n">
        <v>3.579951</v>
      </c>
      <c r="I31" s="59" t="n">
        <f aca="false">F31*H31</f>
        <v>2051.06132643</v>
      </c>
      <c r="J31" s="60" t="n">
        <v>572.9356</v>
      </c>
      <c r="K31" s="61" t="n">
        <f aca="false">TRUNC(J31*H31,2)</f>
        <v>2051.08</v>
      </c>
      <c r="L31" s="60"/>
      <c r="M31" s="61"/>
    </row>
    <row r="32" customFormat="false" ht="30" hidden="false" customHeight="true" outlineLevel="0" collapsed="false">
      <c r="A32" s="62" t="s">
        <v>99</v>
      </c>
      <c r="B32" s="62" t="s">
        <v>604</v>
      </c>
      <c r="C32" s="62" t="s">
        <v>54</v>
      </c>
      <c r="D32" s="63" t="s">
        <v>605</v>
      </c>
      <c r="E32" s="62" t="s">
        <v>60</v>
      </c>
      <c r="F32" s="64" t="n">
        <v>25.03</v>
      </c>
      <c r="G32" s="64" t="n">
        <v>6.78</v>
      </c>
      <c r="H32" s="64" t="n">
        <v>8.15</v>
      </c>
      <c r="I32" s="59" t="n">
        <f aca="false">F32*H32</f>
        <v>203.9945</v>
      </c>
      <c r="J32" s="60" t="n">
        <v>25.03</v>
      </c>
      <c r="K32" s="61" t="n">
        <f aca="false">TRUNC(J32*H32,2)</f>
        <v>203.99</v>
      </c>
      <c r="L32" s="60"/>
      <c r="M32" s="61"/>
    </row>
    <row r="33" customFormat="false" ht="50.25" hidden="false" customHeight="true" outlineLevel="0" collapsed="false">
      <c r="A33" s="62" t="s">
        <v>102</v>
      </c>
      <c r="B33" s="62" t="s">
        <v>606</v>
      </c>
      <c r="C33" s="62" t="s">
        <v>54</v>
      </c>
      <c r="D33" s="63" t="s">
        <v>607</v>
      </c>
      <c r="E33" s="62" t="s">
        <v>60</v>
      </c>
      <c r="F33" s="64" t="n">
        <v>132.67</v>
      </c>
      <c r="G33" s="64" t="n">
        <v>7.89</v>
      </c>
      <c r="H33" s="64" t="n">
        <v>9.49</v>
      </c>
      <c r="I33" s="59" t="n">
        <f aca="false">F33*H33</f>
        <v>1259.0383</v>
      </c>
      <c r="J33" s="60" t="n">
        <v>132.67</v>
      </c>
      <c r="K33" s="61" t="n">
        <f aca="false">TRUNC(J33*H33,2)</f>
        <v>1259.03</v>
      </c>
      <c r="L33" s="60"/>
      <c r="M33" s="61"/>
    </row>
    <row r="34" customFormat="false" ht="36.75" hidden="false" customHeight="true" outlineLevel="0" collapsed="false">
      <c r="A34" s="62" t="s">
        <v>105</v>
      </c>
      <c r="B34" s="62" t="s">
        <v>608</v>
      </c>
      <c r="C34" s="62" t="s">
        <v>54</v>
      </c>
      <c r="D34" s="63" t="s">
        <v>609</v>
      </c>
      <c r="E34" s="62" t="s">
        <v>610</v>
      </c>
      <c r="F34" s="64" t="n">
        <v>1326.65</v>
      </c>
      <c r="G34" s="64" t="n">
        <v>1.62</v>
      </c>
      <c r="H34" s="64" t="n">
        <v>1.94</v>
      </c>
      <c r="I34" s="59" t="n">
        <f aca="false">F34*H34</f>
        <v>2573.701</v>
      </c>
      <c r="J34" s="60"/>
      <c r="K34" s="61" t="n">
        <f aca="false">TRUNC(J34*H34,2)</f>
        <v>0</v>
      </c>
      <c r="L34" s="60"/>
      <c r="M34" s="61"/>
    </row>
    <row r="35" customFormat="false" ht="24" hidden="false" customHeight="true" outlineLevel="0" collapsed="false">
      <c r="A35" s="53" t="s">
        <v>112</v>
      </c>
      <c r="B35" s="53"/>
      <c r="C35" s="53"/>
      <c r="D35" s="54" t="s">
        <v>113</v>
      </c>
      <c r="E35" s="54"/>
      <c r="F35" s="55"/>
      <c r="G35" s="56"/>
      <c r="H35" s="56"/>
      <c r="I35" s="57" t="n">
        <f aca="false">I36+I43</f>
        <v>33827.855646</v>
      </c>
      <c r="J35" s="58"/>
      <c r="K35" s="57" t="n">
        <f aca="false">K36+K43</f>
        <v>33827.86</v>
      </c>
      <c r="L35" s="58"/>
      <c r="M35" s="57" t="n">
        <f aca="false">M36+M43</f>
        <v>0</v>
      </c>
    </row>
    <row r="36" s="74" customFormat="true" ht="23.25" hidden="false" customHeight="true" outlineLevel="0" collapsed="false">
      <c r="A36" s="69" t="s">
        <v>114</v>
      </c>
      <c r="B36" s="69"/>
      <c r="C36" s="69"/>
      <c r="D36" s="70" t="s">
        <v>611</v>
      </c>
      <c r="E36" s="69"/>
      <c r="F36" s="71"/>
      <c r="G36" s="71"/>
      <c r="H36" s="71"/>
      <c r="I36" s="72" t="n">
        <f aca="false">SUM(I37:I42)</f>
        <v>19354.70706</v>
      </c>
      <c r="J36" s="73"/>
      <c r="K36" s="72" t="n">
        <f aca="false">SUM(K37:K42)</f>
        <v>19354.71</v>
      </c>
      <c r="L36" s="73"/>
      <c r="M36" s="72" t="n">
        <f aca="false">SUM(M37:M42)</f>
        <v>0</v>
      </c>
      <c r="O36" s="0"/>
      <c r="P36" s="0"/>
    </row>
    <row r="37" customFormat="false" ht="27.75" hidden="false" customHeight="true" outlineLevel="0" collapsed="false">
      <c r="A37" s="62" t="s">
        <v>612</v>
      </c>
      <c r="B37" s="62" t="s">
        <v>115</v>
      </c>
      <c r="C37" s="62" t="s">
        <v>54</v>
      </c>
      <c r="D37" s="63" t="s">
        <v>613</v>
      </c>
      <c r="E37" s="62" t="s">
        <v>60</v>
      </c>
      <c r="F37" s="75" t="n">
        <v>29.04</v>
      </c>
      <c r="G37" s="75" t="n">
        <v>71.88</v>
      </c>
      <c r="H37" s="76" t="n">
        <v>86.499</v>
      </c>
      <c r="I37" s="77" t="n">
        <f aca="false">F37*H37</f>
        <v>2511.93096</v>
      </c>
      <c r="J37" s="78" t="n">
        <v>29.0399</v>
      </c>
      <c r="K37" s="67" t="n">
        <v>2511.96</v>
      </c>
      <c r="L37" s="78"/>
      <c r="M37" s="77"/>
    </row>
    <row r="38" customFormat="false" ht="27.75" hidden="false" customHeight="true" outlineLevel="0" collapsed="false">
      <c r="A38" s="62" t="s">
        <v>614</v>
      </c>
      <c r="B38" s="62" t="s">
        <v>110</v>
      </c>
      <c r="C38" s="62" t="s">
        <v>45</v>
      </c>
      <c r="D38" s="63" t="s">
        <v>111</v>
      </c>
      <c r="E38" s="62" t="s">
        <v>60</v>
      </c>
      <c r="F38" s="64" t="n">
        <v>2.19</v>
      </c>
      <c r="G38" s="64" t="n">
        <v>11.33</v>
      </c>
      <c r="H38" s="64" t="n">
        <v>13.63</v>
      </c>
      <c r="I38" s="65" t="n">
        <f aca="false">F38*H38</f>
        <v>29.8497</v>
      </c>
      <c r="J38" s="79" t="n">
        <v>2.19</v>
      </c>
      <c r="K38" s="67" t="n">
        <f aca="false">TRUNC(J38*H38,2)</f>
        <v>29.84</v>
      </c>
      <c r="L38" s="79"/>
      <c r="M38" s="80"/>
    </row>
    <row r="39" customFormat="false" ht="27.75" hidden="false" customHeight="true" outlineLevel="0" collapsed="false">
      <c r="A39" s="62" t="s">
        <v>615</v>
      </c>
      <c r="B39" s="62" t="s">
        <v>616</v>
      </c>
      <c r="C39" s="62" t="s">
        <v>45</v>
      </c>
      <c r="D39" s="63" t="s">
        <v>617</v>
      </c>
      <c r="E39" s="62" t="s">
        <v>60</v>
      </c>
      <c r="F39" s="75" t="n">
        <v>1.31</v>
      </c>
      <c r="G39" s="75" t="n">
        <v>648.41</v>
      </c>
      <c r="H39" s="75" t="n">
        <v>780.36</v>
      </c>
      <c r="I39" s="77" t="n">
        <f aca="false">F39*H39</f>
        <v>1022.2716</v>
      </c>
      <c r="J39" s="78" t="n">
        <v>1.31</v>
      </c>
      <c r="K39" s="67" t="n">
        <f aca="false">TRUNC(J39*H39,2)</f>
        <v>1022.27</v>
      </c>
      <c r="L39" s="78"/>
      <c r="M39" s="77"/>
    </row>
    <row r="40" customFormat="false" ht="27.75" hidden="false" customHeight="true" outlineLevel="0" collapsed="false">
      <c r="A40" s="62" t="s">
        <v>618</v>
      </c>
      <c r="B40" s="62" t="s">
        <v>619</v>
      </c>
      <c r="C40" s="62" t="s">
        <v>54</v>
      </c>
      <c r="D40" s="63" t="s">
        <v>620</v>
      </c>
      <c r="E40" s="62" t="s">
        <v>98</v>
      </c>
      <c r="F40" s="75" t="n">
        <v>53.3</v>
      </c>
      <c r="G40" s="75" t="n">
        <v>127.82</v>
      </c>
      <c r="H40" s="75" t="n">
        <v>153.83</v>
      </c>
      <c r="I40" s="77" t="n">
        <f aca="false">F40*H40</f>
        <v>8199.139</v>
      </c>
      <c r="J40" s="78" t="n">
        <v>53.3</v>
      </c>
      <c r="K40" s="67" t="n">
        <f aca="false">TRUNC(J40*H40,2)</f>
        <v>8199.13</v>
      </c>
      <c r="L40" s="78"/>
      <c r="M40" s="77"/>
    </row>
    <row r="41" customFormat="false" ht="27.75" hidden="false" customHeight="true" outlineLevel="0" collapsed="false">
      <c r="A41" s="62" t="s">
        <v>621</v>
      </c>
      <c r="B41" s="62" t="s">
        <v>622</v>
      </c>
      <c r="C41" s="62" t="s">
        <v>54</v>
      </c>
      <c r="D41" s="63" t="s">
        <v>623</v>
      </c>
      <c r="E41" s="62" t="s">
        <v>60</v>
      </c>
      <c r="F41" s="75" t="n">
        <v>8.66</v>
      </c>
      <c r="G41" s="75" t="n">
        <v>673.6</v>
      </c>
      <c r="H41" s="75" t="n">
        <v>810.67</v>
      </c>
      <c r="I41" s="77" t="n">
        <f aca="false">F41*H41</f>
        <v>7020.4022</v>
      </c>
      <c r="J41" s="78" t="n">
        <v>8.66</v>
      </c>
      <c r="K41" s="67" t="n">
        <f aca="false">TRUNC(J41*H41,2)</f>
        <v>7020.4</v>
      </c>
      <c r="L41" s="78"/>
      <c r="M41" s="77"/>
    </row>
    <row r="42" customFormat="false" ht="27.75" hidden="false" customHeight="true" outlineLevel="0" collapsed="false">
      <c r="A42" s="62" t="s">
        <v>624</v>
      </c>
      <c r="B42" s="62" t="s">
        <v>128</v>
      </c>
      <c r="C42" s="62" t="s">
        <v>54</v>
      </c>
      <c r="D42" s="63" t="s">
        <v>129</v>
      </c>
      <c r="E42" s="62" t="s">
        <v>60</v>
      </c>
      <c r="F42" s="64" t="n">
        <v>9.84</v>
      </c>
      <c r="G42" s="64" t="n">
        <v>48.23</v>
      </c>
      <c r="H42" s="64" t="n">
        <v>58.04</v>
      </c>
      <c r="I42" s="65" t="n">
        <f aca="false">F42*H42</f>
        <v>571.1136</v>
      </c>
      <c r="J42" s="79" t="n">
        <v>9.84</v>
      </c>
      <c r="K42" s="67" t="n">
        <f aca="false">TRUNC(J42*H42,2)</f>
        <v>571.11</v>
      </c>
      <c r="L42" s="81"/>
      <c r="M42" s="82"/>
    </row>
    <row r="43" s="74" customFormat="true" ht="23.25" hidden="false" customHeight="true" outlineLevel="0" collapsed="false">
      <c r="A43" s="69" t="s">
        <v>625</v>
      </c>
      <c r="B43" s="69"/>
      <c r="C43" s="69"/>
      <c r="D43" s="70" t="s">
        <v>626</v>
      </c>
      <c r="E43" s="69"/>
      <c r="F43" s="71"/>
      <c r="G43" s="71"/>
      <c r="H43" s="71"/>
      <c r="I43" s="72" t="n">
        <f aca="false">SUM(I44:I53)</f>
        <v>14473.148586</v>
      </c>
      <c r="J43" s="73"/>
      <c r="K43" s="72" t="n">
        <f aca="false">SUM(K44:K53)</f>
        <v>14473.15</v>
      </c>
      <c r="L43" s="73"/>
      <c r="M43" s="72" t="n">
        <f aca="false">SUM(M44:M53)</f>
        <v>0</v>
      </c>
      <c r="O43" s="0"/>
      <c r="P43" s="0"/>
    </row>
    <row r="44" customFormat="false" ht="33.75" hidden="false" customHeight="true" outlineLevel="0" collapsed="false">
      <c r="A44" s="23" t="s">
        <v>627</v>
      </c>
      <c r="B44" s="23" t="s">
        <v>115</v>
      </c>
      <c r="C44" s="23" t="s">
        <v>54</v>
      </c>
      <c r="D44" s="24" t="s">
        <v>613</v>
      </c>
      <c r="E44" s="23" t="s">
        <v>60</v>
      </c>
      <c r="F44" s="25" t="n">
        <v>1.87</v>
      </c>
      <c r="G44" s="25" t="n">
        <v>71.88</v>
      </c>
      <c r="H44" s="25" t="n">
        <v>86.4952</v>
      </c>
      <c r="I44" s="59" t="n">
        <f aca="false">F44*H44</f>
        <v>161.746024</v>
      </c>
      <c r="J44" s="60" t="n">
        <v>1.87</v>
      </c>
      <c r="K44" s="61" t="n">
        <v>161.75</v>
      </c>
      <c r="L44" s="60"/>
      <c r="M44" s="61"/>
    </row>
    <row r="45" customFormat="false" ht="27.75" hidden="false" customHeight="true" outlineLevel="0" collapsed="false">
      <c r="A45" s="23" t="s">
        <v>628</v>
      </c>
      <c r="B45" s="62" t="s">
        <v>110</v>
      </c>
      <c r="C45" s="62" t="s">
        <v>45</v>
      </c>
      <c r="D45" s="63" t="s">
        <v>111</v>
      </c>
      <c r="E45" s="62" t="s">
        <v>60</v>
      </c>
      <c r="F45" s="64" t="n">
        <v>0.94</v>
      </c>
      <c r="G45" s="64" t="n">
        <v>11.33</v>
      </c>
      <c r="H45" s="64" t="n">
        <v>13.6265</v>
      </c>
      <c r="I45" s="59" t="n">
        <f aca="false">F45*H45</f>
        <v>12.80891</v>
      </c>
      <c r="J45" s="66" t="n">
        <v>0.94</v>
      </c>
      <c r="K45" s="67" t="n">
        <v>12.81</v>
      </c>
      <c r="L45" s="66"/>
      <c r="M45" s="67"/>
    </row>
    <row r="46" customFormat="false" ht="27.75" hidden="false" customHeight="true" outlineLevel="0" collapsed="false">
      <c r="A46" s="23" t="s">
        <v>629</v>
      </c>
      <c r="B46" s="62" t="s">
        <v>616</v>
      </c>
      <c r="C46" s="62" t="s">
        <v>45</v>
      </c>
      <c r="D46" s="63" t="s">
        <v>617</v>
      </c>
      <c r="E46" s="62" t="s">
        <v>60</v>
      </c>
      <c r="F46" s="64" t="n">
        <v>0.94</v>
      </c>
      <c r="G46" s="64" t="n">
        <v>648.41</v>
      </c>
      <c r="H46" s="64" t="n">
        <v>780.3555</v>
      </c>
      <c r="I46" s="59" t="n">
        <f aca="false">F46*H46</f>
        <v>733.53417</v>
      </c>
      <c r="J46" s="66" t="n">
        <v>0.94</v>
      </c>
      <c r="K46" s="67" t="n">
        <v>733.53</v>
      </c>
      <c r="L46" s="66"/>
      <c r="M46" s="67"/>
    </row>
    <row r="47" customFormat="false" ht="73.5" hidden="false" customHeight="true" outlineLevel="0" collapsed="false">
      <c r="A47" s="23" t="s">
        <v>630</v>
      </c>
      <c r="B47" s="62" t="s">
        <v>631</v>
      </c>
      <c r="C47" s="62" t="s">
        <v>54</v>
      </c>
      <c r="D47" s="63" t="s">
        <v>632</v>
      </c>
      <c r="E47" s="62" t="s">
        <v>98</v>
      </c>
      <c r="F47" s="64" t="n">
        <v>21.87</v>
      </c>
      <c r="G47" s="64" t="n">
        <v>111.29</v>
      </c>
      <c r="H47" s="64" t="n">
        <v>133.9286</v>
      </c>
      <c r="I47" s="59" t="n">
        <f aca="false">F47*H47</f>
        <v>2929.018482</v>
      </c>
      <c r="J47" s="66" t="n">
        <v>21.87</v>
      </c>
      <c r="K47" s="67" t="n">
        <v>2929.04</v>
      </c>
      <c r="L47" s="66"/>
      <c r="M47" s="67"/>
    </row>
    <row r="48" customFormat="false" ht="48" hidden="false" customHeight="true" outlineLevel="0" collapsed="false">
      <c r="A48" s="23" t="s">
        <v>633</v>
      </c>
      <c r="B48" s="62" t="s">
        <v>634</v>
      </c>
      <c r="C48" s="62" t="s">
        <v>54</v>
      </c>
      <c r="D48" s="63" t="s">
        <v>635</v>
      </c>
      <c r="E48" s="62" t="s">
        <v>98</v>
      </c>
      <c r="F48" s="75" t="n">
        <v>7.87</v>
      </c>
      <c r="G48" s="75" t="n">
        <v>7.66</v>
      </c>
      <c r="H48" s="83" t="n">
        <v>9.21</v>
      </c>
      <c r="I48" s="59" t="n">
        <f aca="false">F48*H48</f>
        <v>72.4827</v>
      </c>
      <c r="J48" s="78" t="n">
        <v>7.87</v>
      </c>
      <c r="K48" s="77" t="n">
        <v>72.48</v>
      </c>
      <c r="L48" s="78"/>
      <c r="M48" s="77"/>
    </row>
    <row r="49" customFormat="false" ht="36.75" hidden="false" customHeight="true" outlineLevel="0" collapsed="false">
      <c r="A49" s="23" t="s">
        <v>636</v>
      </c>
      <c r="B49" s="62" t="s">
        <v>637</v>
      </c>
      <c r="C49" s="62" t="s">
        <v>45</v>
      </c>
      <c r="D49" s="63" t="s">
        <v>638</v>
      </c>
      <c r="E49" s="62" t="s">
        <v>98</v>
      </c>
      <c r="F49" s="75" t="n">
        <v>7.87</v>
      </c>
      <c r="G49" s="75" t="n">
        <v>23.93</v>
      </c>
      <c r="H49" s="83" t="n">
        <v>28.79</v>
      </c>
      <c r="I49" s="59" t="n">
        <f aca="false">F49*H49</f>
        <v>226.5773</v>
      </c>
      <c r="J49" s="78" t="n">
        <v>7.87</v>
      </c>
      <c r="K49" s="77" t="n">
        <v>226.57</v>
      </c>
      <c r="L49" s="78"/>
      <c r="M49" s="77"/>
    </row>
    <row r="50" customFormat="false" ht="27.75" hidden="false" customHeight="true" outlineLevel="0" collapsed="false">
      <c r="A50" s="23" t="s">
        <v>639</v>
      </c>
      <c r="B50" s="62" t="s">
        <v>137</v>
      </c>
      <c r="C50" s="62" t="s">
        <v>54</v>
      </c>
      <c r="D50" s="63" t="s">
        <v>640</v>
      </c>
      <c r="E50" s="62" t="s">
        <v>60</v>
      </c>
      <c r="F50" s="75" t="n">
        <v>15.31</v>
      </c>
      <c r="G50" s="75" t="n">
        <v>65.81</v>
      </c>
      <c r="H50" s="83" t="n">
        <v>79.2</v>
      </c>
      <c r="I50" s="59" t="n">
        <f aca="false">F50*H50</f>
        <v>1212.552</v>
      </c>
      <c r="J50" s="78" t="n">
        <v>15.31</v>
      </c>
      <c r="K50" s="77" t="n">
        <v>1212.55</v>
      </c>
      <c r="L50" s="78"/>
      <c r="M50" s="77"/>
    </row>
    <row r="51" customFormat="false" ht="48.75" hidden="false" customHeight="true" outlineLevel="0" collapsed="false">
      <c r="A51" s="23" t="s">
        <v>641</v>
      </c>
      <c r="B51" s="62" t="s">
        <v>140</v>
      </c>
      <c r="C51" s="62" t="s">
        <v>54</v>
      </c>
      <c r="D51" s="63" t="s">
        <v>141</v>
      </c>
      <c r="E51" s="62" t="s">
        <v>98</v>
      </c>
      <c r="F51" s="75" t="n">
        <v>153.13</v>
      </c>
      <c r="G51" s="75" t="n">
        <v>0.65</v>
      </c>
      <c r="H51" s="83" t="n">
        <v>0.78</v>
      </c>
      <c r="I51" s="59" t="n">
        <f aca="false">F51*H51</f>
        <v>119.4414</v>
      </c>
      <c r="J51" s="78" t="n">
        <v>153.13</v>
      </c>
      <c r="K51" s="77" t="n">
        <v>119.44</v>
      </c>
      <c r="L51" s="78"/>
      <c r="M51" s="77"/>
    </row>
    <row r="52" customFormat="false" ht="33.75" hidden="false" customHeight="true" outlineLevel="0" collapsed="false">
      <c r="A52" s="23" t="s">
        <v>642</v>
      </c>
      <c r="B52" s="62" t="s">
        <v>186</v>
      </c>
      <c r="C52" s="62" t="s">
        <v>54</v>
      </c>
      <c r="D52" s="63" t="s">
        <v>643</v>
      </c>
      <c r="E52" s="62" t="s">
        <v>98</v>
      </c>
      <c r="F52" s="64" t="n">
        <v>153.13</v>
      </c>
      <c r="G52" s="64" t="n">
        <v>2.1</v>
      </c>
      <c r="H52" s="64" t="n">
        <v>2.52</v>
      </c>
      <c r="I52" s="59" t="n">
        <f aca="false">F52*H52</f>
        <v>385.8876</v>
      </c>
      <c r="J52" s="66" t="n">
        <v>153.13</v>
      </c>
      <c r="K52" s="67" t="n">
        <v>385.88</v>
      </c>
      <c r="L52" s="66"/>
      <c r="M52" s="67"/>
    </row>
    <row r="53" customFormat="false" ht="48" hidden="false" customHeight="true" outlineLevel="0" collapsed="false">
      <c r="A53" s="23" t="s">
        <v>644</v>
      </c>
      <c r="B53" s="62" t="s">
        <v>645</v>
      </c>
      <c r="C53" s="62" t="s">
        <v>54</v>
      </c>
      <c r="D53" s="63" t="s">
        <v>646</v>
      </c>
      <c r="E53" s="62" t="s">
        <v>60</v>
      </c>
      <c r="F53" s="64" t="n">
        <v>12.25</v>
      </c>
      <c r="G53" s="64" t="n">
        <v>584.63</v>
      </c>
      <c r="H53" s="64" t="n">
        <v>703.6</v>
      </c>
      <c r="I53" s="59" t="n">
        <f aca="false">F53*H53</f>
        <v>8619.1</v>
      </c>
      <c r="J53" s="66" t="n">
        <v>12.25</v>
      </c>
      <c r="K53" s="67" t="n">
        <v>8619.1</v>
      </c>
      <c r="L53" s="66"/>
      <c r="M53" s="67"/>
    </row>
    <row r="54" customFormat="false" ht="24" hidden="false" customHeight="true" outlineLevel="0" collapsed="false">
      <c r="A54" s="53" t="s">
        <v>154</v>
      </c>
      <c r="B54" s="53"/>
      <c r="C54" s="53"/>
      <c r="D54" s="54" t="s">
        <v>647</v>
      </c>
      <c r="E54" s="54"/>
      <c r="F54" s="55"/>
      <c r="G54" s="56"/>
      <c r="H54" s="56"/>
      <c r="I54" s="57" t="n">
        <f aca="false">I55+I67+I78</f>
        <v>38011.441598</v>
      </c>
      <c r="J54" s="58"/>
      <c r="K54" s="57" t="n">
        <f aca="false">K55+K67+K78</f>
        <v>38011.34</v>
      </c>
      <c r="L54" s="58"/>
      <c r="M54" s="57" t="n">
        <f aca="false">M55+M67+M78</f>
        <v>0</v>
      </c>
    </row>
    <row r="55" s="74" customFormat="true" ht="23.25" hidden="false" customHeight="true" outlineLevel="0" collapsed="false">
      <c r="A55" s="69" t="s">
        <v>648</v>
      </c>
      <c r="B55" s="69"/>
      <c r="C55" s="69"/>
      <c r="D55" s="70" t="s">
        <v>649</v>
      </c>
      <c r="E55" s="69"/>
      <c r="F55" s="71"/>
      <c r="G55" s="71"/>
      <c r="H55" s="71"/>
      <c r="I55" s="72" t="n">
        <f aca="false">SUM(I56:I66)</f>
        <v>8618.755798</v>
      </c>
      <c r="J55" s="73"/>
      <c r="K55" s="72" t="n">
        <f aca="false">SUM(K56:K66)</f>
        <v>8618.74</v>
      </c>
      <c r="L55" s="73"/>
      <c r="M55" s="72" t="n">
        <f aca="false">SUM(M56:M66)</f>
        <v>0</v>
      </c>
      <c r="O55" s="0"/>
      <c r="P55" s="0"/>
    </row>
    <row r="56" customFormat="false" ht="33.75" hidden="false" customHeight="true" outlineLevel="0" collapsed="false">
      <c r="A56" s="62" t="s">
        <v>650</v>
      </c>
      <c r="B56" s="62" t="s">
        <v>651</v>
      </c>
      <c r="C56" s="62" t="s">
        <v>54</v>
      </c>
      <c r="D56" s="63" t="s">
        <v>652</v>
      </c>
      <c r="E56" s="62" t="s">
        <v>60</v>
      </c>
      <c r="F56" s="64" t="n">
        <v>11.47</v>
      </c>
      <c r="G56" s="64" t="n">
        <v>78.48</v>
      </c>
      <c r="H56" s="64" t="n">
        <v>94.45</v>
      </c>
      <c r="I56" s="59" t="n">
        <f aca="false">F56*H56</f>
        <v>1083.3415</v>
      </c>
      <c r="J56" s="66" t="n">
        <v>11.47</v>
      </c>
      <c r="K56" s="67" t="n">
        <v>1083.34</v>
      </c>
      <c r="L56" s="66"/>
      <c r="M56" s="67"/>
    </row>
    <row r="57" customFormat="false" ht="33.75" hidden="false" customHeight="true" outlineLevel="0" collapsed="false">
      <c r="A57" s="62" t="s">
        <v>653</v>
      </c>
      <c r="B57" s="62" t="s">
        <v>654</v>
      </c>
      <c r="C57" s="62" t="s">
        <v>50</v>
      </c>
      <c r="D57" s="63" t="s">
        <v>655</v>
      </c>
      <c r="E57" s="62" t="s">
        <v>260</v>
      </c>
      <c r="F57" s="64" t="n">
        <v>14.4</v>
      </c>
      <c r="G57" s="64" t="n">
        <v>34.03</v>
      </c>
      <c r="H57" s="64" t="n">
        <v>40.95</v>
      </c>
      <c r="I57" s="59" t="n">
        <f aca="false">F57*H57</f>
        <v>589.68</v>
      </c>
      <c r="J57" s="66" t="n">
        <v>14.4</v>
      </c>
      <c r="K57" s="67" t="n">
        <v>589.68</v>
      </c>
      <c r="L57" s="66"/>
      <c r="M57" s="67"/>
    </row>
    <row r="58" customFormat="false" ht="33.75" hidden="false" customHeight="true" outlineLevel="0" collapsed="false">
      <c r="A58" s="62" t="s">
        <v>656</v>
      </c>
      <c r="B58" s="62" t="s">
        <v>110</v>
      </c>
      <c r="C58" s="62" t="s">
        <v>45</v>
      </c>
      <c r="D58" s="63" t="s">
        <v>111</v>
      </c>
      <c r="E58" s="62" t="s">
        <v>60</v>
      </c>
      <c r="F58" s="64" t="n">
        <v>0.88</v>
      </c>
      <c r="G58" s="64" t="n">
        <v>11.33</v>
      </c>
      <c r="H58" s="64" t="n">
        <v>13.63</v>
      </c>
      <c r="I58" s="59" t="n">
        <f aca="false">F58*H58</f>
        <v>11.9944</v>
      </c>
      <c r="J58" s="66" t="n">
        <v>0.88</v>
      </c>
      <c r="K58" s="67" t="n">
        <v>11.99</v>
      </c>
      <c r="L58" s="66"/>
      <c r="M58" s="67"/>
    </row>
    <row r="59" customFormat="false" ht="33.75" hidden="false" customHeight="true" outlineLevel="0" collapsed="false">
      <c r="A59" s="62" t="s">
        <v>657</v>
      </c>
      <c r="B59" s="62" t="s">
        <v>616</v>
      </c>
      <c r="C59" s="62" t="s">
        <v>45</v>
      </c>
      <c r="D59" s="63" t="s">
        <v>617</v>
      </c>
      <c r="E59" s="62" t="s">
        <v>60</v>
      </c>
      <c r="F59" s="64" t="n">
        <v>0.88</v>
      </c>
      <c r="G59" s="64" t="n">
        <v>648.41</v>
      </c>
      <c r="H59" s="64" t="n">
        <v>780.3572</v>
      </c>
      <c r="I59" s="59" t="n">
        <f aca="false">F59*H59</f>
        <v>686.714336</v>
      </c>
      <c r="J59" s="66" t="n">
        <v>0.88</v>
      </c>
      <c r="K59" s="67" t="n">
        <v>686.71</v>
      </c>
      <c r="L59" s="66"/>
      <c r="M59" s="67"/>
    </row>
    <row r="60" customFormat="false" ht="49.5" hidden="false" customHeight="true" outlineLevel="0" collapsed="false">
      <c r="A60" s="62" t="s">
        <v>658</v>
      </c>
      <c r="B60" s="62" t="s">
        <v>659</v>
      </c>
      <c r="C60" s="62" t="s">
        <v>54</v>
      </c>
      <c r="D60" s="63" t="s">
        <v>660</v>
      </c>
      <c r="E60" s="62" t="s">
        <v>98</v>
      </c>
      <c r="F60" s="64" t="n">
        <v>17.64</v>
      </c>
      <c r="G60" s="64" t="n">
        <v>68.28</v>
      </c>
      <c r="H60" s="64" t="n">
        <v>82.1697</v>
      </c>
      <c r="I60" s="59" t="n">
        <f aca="false">F60*H60</f>
        <v>1449.473508</v>
      </c>
      <c r="J60" s="66" t="n">
        <v>17.64</v>
      </c>
      <c r="K60" s="67" t="n">
        <v>1449.47</v>
      </c>
      <c r="L60" s="66"/>
      <c r="M60" s="67"/>
    </row>
    <row r="61" customFormat="false" ht="75.75" hidden="false" customHeight="true" outlineLevel="0" collapsed="false">
      <c r="A61" s="62" t="s">
        <v>661</v>
      </c>
      <c r="B61" s="62" t="s">
        <v>631</v>
      </c>
      <c r="C61" s="62" t="s">
        <v>54</v>
      </c>
      <c r="D61" s="63" t="s">
        <v>632</v>
      </c>
      <c r="E61" s="62" t="s">
        <v>98</v>
      </c>
      <c r="F61" s="64" t="n">
        <v>17.68</v>
      </c>
      <c r="G61" s="64" t="n">
        <v>111.29</v>
      </c>
      <c r="H61" s="64" t="n">
        <v>133.93</v>
      </c>
      <c r="I61" s="59" t="n">
        <f aca="false">F61*H61</f>
        <v>2367.8824</v>
      </c>
      <c r="J61" s="66" t="n">
        <v>17.68</v>
      </c>
      <c r="K61" s="67" t="n">
        <v>2367.88</v>
      </c>
      <c r="L61" s="66"/>
      <c r="M61" s="67"/>
    </row>
    <row r="62" customFormat="false" ht="33.75" hidden="false" customHeight="true" outlineLevel="0" collapsed="false">
      <c r="A62" s="62" t="s">
        <v>662</v>
      </c>
      <c r="B62" s="62" t="s">
        <v>663</v>
      </c>
      <c r="C62" s="62" t="s">
        <v>54</v>
      </c>
      <c r="D62" s="63" t="s">
        <v>664</v>
      </c>
      <c r="E62" s="62" t="s">
        <v>665</v>
      </c>
      <c r="F62" s="64" t="n">
        <v>24.01</v>
      </c>
      <c r="G62" s="64" t="n">
        <v>13.32</v>
      </c>
      <c r="H62" s="64" t="n">
        <v>16.03</v>
      </c>
      <c r="I62" s="59" t="n">
        <f aca="false">F62*H62</f>
        <v>384.8803</v>
      </c>
      <c r="J62" s="66" t="n">
        <v>24.01</v>
      </c>
      <c r="K62" s="67" t="n">
        <v>384.88</v>
      </c>
      <c r="L62" s="66"/>
      <c r="M62" s="67"/>
    </row>
    <row r="63" customFormat="false" ht="33.75" hidden="false" customHeight="true" outlineLevel="0" collapsed="false">
      <c r="A63" s="62" t="s">
        <v>666</v>
      </c>
      <c r="B63" s="62" t="s">
        <v>667</v>
      </c>
      <c r="C63" s="62" t="s">
        <v>54</v>
      </c>
      <c r="D63" s="63" t="s">
        <v>668</v>
      </c>
      <c r="E63" s="62" t="s">
        <v>665</v>
      </c>
      <c r="F63" s="64" t="n">
        <v>68.41</v>
      </c>
      <c r="G63" s="64" t="n">
        <v>10.84</v>
      </c>
      <c r="H63" s="64" t="n">
        <v>13.0399</v>
      </c>
      <c r="I63" s="59" t="n">
        <f aca="false">F63*H63</f>
        <v>892.059559</v>
      </c>
      <c r="J63" s="66" t="n">
        <v>68.41</v>
      </c>
      <c r="K63" s="67" t="n">
        <v>892.06</v>
      </c>
      <c r="L63" s="66"/>
      <c r="M63" s="67"/>
    </row>
    <row r="64" customFormat="false" ht="33.75" hidden="false" customHeight="true" outlineLevel="0" collapsed="false">
      <c r="A64" s="23" t="s">
        <v>669</v>
      </c>
      <c r="B64" s="23" t="s">
        <v>670</v>
      </c>
      <c r="C64" s="23" t="s">
        <v>45</v>
      </c>
      <c r="D64" s="24" t="s">
        <v>671</v>
      </c>
      <c r="E64" s="23" t="s">
        <v>60</v>
      </c>
      <c r="F64" s="25" t="n">
        <v>0.78</v>
      </c>
      <c r="G64" s="25" t="n">
        <v>596.42</v>
      </c>
      <c r="H64" s="25" t="n">
        <v>717.785</v>
      </c>
      <c r="I64" s="59" t="n">
        <f aca="false">F64*H64</f>
        <v>559.8723</v>
      </c>
      <c r="J64" s="60" t="n">
        <v>0.78</v>
      </c>
      <c r="K64" s="61" t="n">
        <v>559.87</v>
      </c>
      <c r="L64" s="60"/>
      <c r="M64" s="61"/>
    </row>
    <row r="65" customFormat="false" ht="33.75" hidden="false" customHeight="true" outlineLevel="0" collapsed="false">
      <c r="A65" s="23" t="s">
        <v>672</v>
      </c>
      <c r="B65" s="23" t="s">
        <v>149</v>
      </c>
      <c r="C65" s="23" t="s">
        <v>45</v>
      </c>
      <c r="D65" s="24" t="s">
        <v>673</v>
      </c>
      <c r="E65" s="23" t="s">
        <v>98</v>
      </c>
      <c r="F65" s="25" t="n">
        <v>22.61</v>
      </c>
      <c r="G65" s="25" t="n">
        <v>14.26</v>
      </c>
      <c r="H65" s="25" t="n">
        <v>17.1595</v>
      </c>
      <c r="I65" s="59" t="n">
        <f aca="false">F65*H65</f>
        <v>387.976295</v>
      </c>
      <c r="J65" s="60" t="n">
        <v>22.61</v>
      </c>
      <c r="K65" s="61" t="n">
        <v>387.98</v>
      </c>
      <c r="L65" s="60"/>
      <c r="M65" s="61"/>
    </row>
    <row r="66" customFormat="false" ht="33.75" hidden="false" customHeight="true" outlineLevel="0" collapsed="false">
      <c r="A66" s="23" t="s">
        <v>674</v>
      </c>
      <c r="B66" s="23" t="s">
        <v>128</v>
      </c>
      <c r="C66" s="23" t="s">
        <v>54</v>
      </c>
      <c r="D66" s="24" t="s">
        <v>129</v>
      </c>
      <c r="E66" s="23" t="s">
        <v>60</v>
      </c>
      <c r="F66" s="25" t="n">
        <v>3.53</v>
      </c>
      <c r="G66" s="25" t="n">
        <v>48.23</v>
      </c>
      <c r="H66" s="25" t="n">
        <v>58.04</v>
      </c>
      <c r="I66" s="59" t="n">
        <f aca="false">F66*H66</f>
        <v>204.8812</v>
      </c>
      <c r="J66" s="60" t="n">
        <v>3.53</v>
      </c>
      <c r="K66" s="61" t="n">
        <v>204.88</v>
      </c>
      <c r="L66" s="60"/>
      <c r="M66" s="61"/>
    </row>
    <row r="67" s="74" customFormat="true" ht="23.25" hidden="false" customHeight="true" outlineLevel="0" collapsed="false">
      <c r="A67" s="69" t="s">
        <v>159</v>
      </c>
      <c r="B67" s="69"/>
      <c r="C67" s="69"/>
      <c r="D67" s="70" t="s">
        <v>675</v>
      </c>
      <c r="E67" s="69"/>
      <c r="F67" s="71"/>
      <c r="G67" s="71"/>
      <c r="H67" s="71"/>
      <c r="I67" s="72" t="n">
        <f aca="false">SUM(I68:I77)</f>
        <v>21982.2454</v>
      </c>
      <c r="J67" s="73"/>
      <c r="K67" s="72" t="n">
        <f aca="false">SUM(K68:K77)</f>
        <v>21982.22</v>
      </c>
      <c r="L67" s="73"/>
      <c r="M67" s="72" t="n">
        <f aca="false">SUM(M68:M77)</f>
        <v>0</v>
      </c>
      <c r="O67" s="0"/>
      <c r="P67" s="0"/>
    </row>
    <row r="68" customFormat="false" ht="45.75" hidden="false" customHeight="true" outlineLevel="0" collapsed="false">
      <c r="A68" s="62" t="s">
        <v>676</v>
      </c>
      <c r="B68" s="62" t="s">
        <v>677</v>
      </c>
      <c r="C68" s="62" t="s">
        <v>54</v>
      </c>
      <c r="D68" s="63" t="s">
        <v>678</v>
      </c>
      <c r="E68" s="62" t="s">
        <v>98</v>
      </c>
      <c r="F68" s="64" t="n">
        <v>102.5</v>
      </c>
      <c r="G68" s="64" t="n">
        <v>85.79</v>
      </c>
      <c r="H68" s="64" t="n">
        <v>103.24</v>
      </c>
      <c r="I68" s="59" t="n">
        <f aca="false">F68*H68</f>
        <v>10582.1</v>
      </c>
      <c r="J68" s="60" t="n">
        <v>102.5</v>
      </c>
      <c r="K68" s="61" t="n">
        <v>10582.1</v>
      </c>
      <c r="L68" s="60"/>
      <c r="M68" s="61"/>
    </row>
    <row r="69" customFormat="false" ht="45.75" hidden="false" customHeight="true" outlineLevel="0" collapsed="false">
      <c r="A69" s="62" t="s">
        <v>679</v>
      </c>
      <c r="B69" s="62" t="s">
        <v>680</v>
      </c>
      <c r="C69" s="62" t="s">
        <v>54</v>
      </c>
      <c r="D69" s="63" t="s">
        <v>681</v>
      </c>
      <c r="E69" s="62" t="s">
        <v>98</v>
      </c>
      <c r="F69" s="64" t="n">
        <v>20</v>
      </c>
      <c r="G69" s="64" t="n">
        <v>73.97</v>
      </c>
      <c r="H69" s="64" t="n">
        <v>89.02</v>
      </c>
      <c r="I69" s="59" t="n">
        <f aca="false">F69*H69</f>
        <v>1780.4</v>
      </c>
      <c r="J69" s="60" t="n">
        <v>20</v>
      </c>
      <c r="K69" s="61" t="n">
        <v>1780.4</v>
      </c>
      <c r="L69" s="60"/>
      <c r="M69" s="61"/>
    </row>
    <row r="70" customFormat="false" ht="45.75" hidden="false" customHeight="true" outlineLevel="0" collapsed="false">
      <c r="A70" s="62" t="s">
        <v>682</v>
      </c>
      <c r="B70" s="62" t="s">
        <v>683</v>
      </c>
      <c r="C70" s="62" t="s">
        <v>54</v>
      </c>
      <c r="D70" s="63" t="s">
        <v>684</v>
      </c>
      <c r="E70" s="62" t="s">
        <v>665</v>
      </c>
      <c r="F70" s="64" t="n">
        <v>46.19</v>
      </c>
      <c r="G70" s="64" t="n">
        <v>10.91</v>
      </c>
      <c r="H70" s="64" t="n">
        <v>13.13</v>
      </c>
      <c r="I70" s="59" t="n">
        <f aca="false">F70*H70</f>
        <v>606.4747</v>
      </c>
      <c r="J70" s="60" t="n">
        <v>46.19</v>
      </c>
      <c r="K70" s="61" t="n">
        <v>606.47</v>
      </c>
      <c r="L70" s="60"/>
      <c r="M70" s="61"/>
    </row>
    <row r="71" customFormat="false" ht="45.75" hidden="false" customHeight="true" outlineLevel="0" collapsed="false">
      <c r="A71" s="62" t="s">
        <v>685</v>
      </c>
      <c r="B71" s="62" t="s">
        <v>686</v>
      </c>
      <c r="C71" s="62" t="s">
        <v>54</v>
      </c>
      <c r="D71" s="63" t="s">
        <v>687</v>
      </c>
      <c r="E71" s="62" t="s">
        <v>665</v>
      </c>
      <c r="F71" s="64" t="n">
        <v>131.61</v>
      </c>
      <c r="G71" s="64" t="n">
        <v>9.09</v>
      </c>
      <c r="H71" s="64" t="n">
        <v>10.93</v>
      </c>
      <c r="I71" s="59" t="n">
        <f aca="false">F71*H71</f>
        <v>1438.4973</v>
      </c>
      <c r="J71" s="60" t="n">
        <v>131.61</v>
      </c>
      <c r="K71" s="61" t="n">
        <v>1438.49</v>
      </c>
      <c r="L71" s="60"/>
      <c r="M71" s="61"/>
    </row>
    <row r="72" customFormat="false" ht="33.75" hidden="false" customHeight="true" outlineLevel="0" collapsed="false">
      <c r="A72" s="62" t="s">
        <v>688</v>
      </c>
      <c r="B72" s="62" t="s">
        <v>689</v>
      </c>
      <c r="C72" s="62" t="s">
        <v>50</v>
      </c>
      <c r="D72" s="63" t="s">
        <v>690</v>
      </c>
      <c r="E72" s="62" t="s">
        <v>98</v>
      </c>
      <c r="F72" s="64" t="n">
        <v>17.32</v>
      </c>
      <c r="G72" s="64" t="n">
        <v>85.9</v>
      </c>
      <c r="H72" s="64" t="n">
        <v>103.38</v>
      </c>
      <c r="I72" s="59" t="n">
        <f aca="false">F72*H72</f>
        <v>1790.5416</v>
      </c>
      <c r="J72" s="60" t="n">
        <v>17.32</v>
      </c>
      <c r="K72" s="61" t="n">
        <v>1790.54</v>
      </c>
      <c r="L72" s="60"/>
      <c r="M72" s="61"/>
    </row>
    <row r="73" customFormat="false" ht="33.75" hidden="false" customHeight="true" outlineLevel="0" collapsed="false">
      <c r="A73" s="62" t="s">
        <v>691</v>
      </c>
      <c r="B73" s="62" t="s">
        <v>670</v>
      </c>
      <c r="C73" s="62" t="s">
        <v>45</v>
      </c>
      <c r="D73" s="63" t="s">
        <v>671</v>
      </c>
      <c r="E73" s="62" t="s">
        <v>60</v>
      </c>
      <c r="F73" s="64" t="n">
        <v>1.52</v>
      </c>
      <c r="G73" s="64" t="n">
        <v>596.42</v>
      </c>
      <c r="H73" s="64" t="n">
        <v>717.79</v>
      </c>
      <c r="I73" s="59" t="n">
        <f aca="false">F73*H73</f>
        <v>1091.0408</v>
      </c>
      <c r="J73" s="60" t="n">
        <v>1.52</v>
      </c>
      <c r="K73" s="61" t="n">
        <v>1091.04</v>
      </c>
      <c r="L73" s="60"/>
      <c r="M73" s="61"/>
    </row>
    <row r="74" customFormat="false" ht="45" hidden="false" customHeight="true" outlineLevel="0" collapsed="false">
      <c r="A74" s="62" t="s">
        <v>692</v>
      </c>
      <c r="B74" s="62" t="s">
        <v>634</v>
      </c>
      <c r="C74" s="62" t="s">
        <v>54</v>
      </c>
      <c r="D74" s="63" t="s">
        <v>635</v>
      </c>
      <c r="E74" s="62" t="s">
        <v>98</v>
      </c>
      <c r="F74" s="64" t="n">
        <v>216.5</v>
      </c>
      <c r="G74" s="64" t="n">
        <v>7.66</v>
      </c>
      <c r="H74" s="64" t="n">
        <v>9.21</v>
      </c>
      <c r="I74" s="59" t="n">
        <f aca="false">F74*H74</f>
        <v>1993.965</v>
      </c>
      <c r="J74" s="60" t="n">
        <v>216.5</v>
      </c>
      <c r="K74" s="61" t="n">
        <v>1993.96</v>
      </c>
      <c r="L74" s="60"/>
      <c r="M74" s="61"/>
    </row>
    <row r="75" customFormat="false" ht="33.75" hidden="false" customHeight="true" outlineLevel="0" collapsed="false">
      <c r="A75" s="62" t="s">
        <v>693</v>
      </c>
      <c r="B75" s="62" t="s">
        <v>694</v>
      </c>
      <c r="C75" s="62" t="s">
        <v>50</v>
      </c>
      <c r="D75" s="63" t="s">
        <v>695</v>
      </c>
      <c r="E75" s="62" t="s">
        <v>260</v>
      </c>
      <c r="F75" s="64" t="n">
        <v>44.1</v>
      </c>
      <c r="G75" s="64" t="n">
        <v>46.75</v>
      </c>
      <c r="H75" s="64" t="n">
        <v>56.26</v>
      </c>
      <c r="I75" s="59" t="n">
        <f aca="false">F75*H75</f>
        <v>2481.066</v>
      </c>
      <c r="J75" s="60" t="n">
        <v>44.1</v>
      </c>
      <c r="K75" s="61" t="n">
        <v>2481.06</v>
      </c>
      <c r="L75" s="60"/>
      <c r="M75" s="61"/>
    </row>
    <row r="76" customFormat="false" ht="33.75" hidden="false" customHeight="true" outlineLevel="0" collapsed="false">
      <c r="A76" s="62" t="s">
        <v>696</v>
      </c>
      <c r="B76" s="62" t="s">
        <v>697</v>
      </c>
      <c r="C76" s="62" t="s">
        <v>45</v>
      </c>
      <c r="D76" s="63" t="s">
        <v>698</v>
      </c>
      <c r="E76" s="62" t="s">
        <v>699</v>
      </c>
      <c r="F76" s="64" t="n">
        <v>360</v>
      </c>
      <c r="G76" s="64" t="n">
        <v>0.5</v>
      </c>
      <c r="H76" s="64" t="n">
        <v>0.6</v>
      </c>
      <c r="I76" s="59" t="n">
        <f aca="false">F76*H76</f>
        <v>216</v>
      </c>
      <c r="J76" s="60" t="n">
        <v>360</v>
      </c>
      <c r="K76" s="61" t="n">
        <v>216</v>
      </c>
      <c r="L76" s="60"/>
      <c r="M76" s="61"/>
    </row>
    <row r="77" customFormat="false" ht="33.75" hidden="false" customHeight="true" outlineLevel="0" collapsed="false">
      <c r="A77" s="62" t="s">
        <v>700</v>
      </c>
      <c r="B77" s="62" t="s">
        <v>701</v>
      </c>
      <c r="C77" s="62" t="s">
        <v>45</v>
      </c>
      <c r="D77" s="63" t="s">
        <v>702</v>
      </c>
      <c r="E77" s="62" t="s">
        <v>60</v>
      </c>
      <c r="F77" s="64" t="n">
        <v>12</v>
      </c>
      <c r="G77" s="64" t="n">
        <v>0.15</v>
      </c>
      <c r="H77" s="64" t="n">
        <v>0.18</v>
      </c>
      <c r="I77" s="59" t="n">
        <f aca="false">F77*H77</f>
        <v>2.16</v>
      </c>
      <c r="J77" s="60" t="n">
        <v>12</v>
      </c>
      <c r="K77" s="61" t="n">
        <v>2.16</v>
      </c>
      <c r="L77" s="60"/>
      <c r="M77" s="61"/>
    </row>
    <row r="78" s="74" customFormat="true" ht="23.25" hidden="false" customHeight="true" outlineLevel="0" collapsed="false">
      <c r="A78" s="69" t="s">
        <v>162</v>
      </c>
      <c r="B78" s="69"/>
      <c r="C78" s="69"/>
      <c r="D78" s="70" t="s">
        <v>703</v>
      </c>
      <c r="E78" s="69"/>
      <c r="F78" s="71"/>
      <c r="G78" s="71"/>
      <c r="H78" s="71"/>
      <c r="I78" s="72" t="n">
        <f aca="false">SUM(I79:I92)</f>
        <v>7410.4404</v>
      </c>
      <c r="J78" s="73"/>
      <c r="K78" s="72" t="n">
        <f aca="false">SUM(K79:K92)</f>
        <v>7410.38</v>
      </c>
      <c r="L78" s="73"/>
      <c r="M78" s="72" t="n">
        <f aca="false">SUM(M79:M92)</f>
        <v>0</v>
      </c>
      <c r="O78" s="0"/>
      <c r="P78" s="0"/>
    </row>
    <row r="79" customFormat="false" ht="33.75" hidden="false" customHeight="true" outlineLevel="0" collapsed="false">
      <c r="A79" s="62" t="s">
        <v>704</v>
      </c>
      <c r="B79" s="62" t="s">
        <v>651</v>
      </c>
      <c r="C79" s="62" t="s">
        <v>54</v>
      </c>
      <c r="D79" s="63" t="s">
        <v>652</v>
      </c>
      <c r="E79" s="62" t="s">
        <v>60</v>
      </c>
      <c r="F79" s="64" t="n">
        <v>3.67</v>
      </c>
      <c r="G79" s="64" t="n">
        <v>78.48</v>
      </c>
      <c r="H79" s="64" t="n">
        <v>94.45</v>
      </c>
      <c r="I79" s="59" t="n">
        <f aca="false">F79*H79</f>
        <v>346.6315</v>
      </c>
      <c r="J79" s="60" t="n">
        <v>3.67</v>
      </c>
      <c r="K79" s="61" t="n">
        <v>346.63</v>
      </c>
      <c r="L79" s="60"/>
      <c r="M79" s="61"/>
    </row>
    <row r="80" customFormat="false" ht="45.75" hidden="false" customHeight="true" outlineLevel="0" collapsed="false">
      <c r="A80" s="62" t="s">
        <v>705</v>
      </c>
      <c r="B80" s="62" t="s">
        <v>706</v>
      </c>
      <c r="C80" s="62" t="s">
        <v>54</v>
      </c>
      <c r="D80" s="63" t="s">
        <v>707</v>
      </c>
      <c r="E80" s="62" t="s">
        <v>56</v>
      </c>
      <c r="F80" s="64" t="n">
        <v>2.5</v>
      </c>
      <c r="G80" s="64" t="n">
        <v>55.06</v>
      </c>
      <c r="H80" s="64" t="n">
        <v>66.26</v>
      </c>
      <c r="I80" s="59" t="n">
        <f aca="false">F80*H80</f>
        <v>165.65</v>
      </c>
      <c r="J80" s="60" t="n">
        <v>2.5</v>
      </c>
      <c r="K80" s="61" t="n">
        <v>165.65</v>
      </c>
      <c r="L80" s="60"/>
      <c r="M80" s="61"/>
    </row>
    <row r="81" customFormat="false" ht="33.75" hidden="false" customHeight="true" outlineLevel="0" collapsed="false">
      <c r="A81" s="62" t="s">
        <v>708</v>
      </c>
      <c r="B81" s="62" t="s">
        <v>110</v>
      </c>
      <c r="C81" s="62" t="s">
        <v>45</v>
      </c>
      <c r="D81" s="63" t="s">
        <v>111</v>
      </c>
      <c r="E81" s="62" t="s">
        <v>60</v>
      </c>
      <c r="F81" s="64" t="n">
        <v>0.37</v>
      </c>
      <c r="G81" s="64" t="n">
        <v>11.33</v>
      </c>
      <c r="H81" s="64" t="n">
        <v>13.63</v>
      </c>
      <c r="I81" s="59" t="n">
        <f aca="false">F81*H81</f>
        <v>5.0431</v>
      </c>
      <c r="J81" s="60" t="n">
        <v>0.37</v>
      </c>
      <c r="K81" s="61" t="n">
        <v>5.04</v>
      </c>
      <c r="L81" s="60"/>
      <c r="M81" s="61"/>
    </row>
    <row r="82" customFormat="false" ht="33.75" hidden="false" customHeight="true" outlineLevel="0" collapsed="false">
      <c r="A82" s="62" t="s">
        <v>709</v>
      </c>
      <c r="B82" s="62" t="s">
        <v>616</v>
      </c>
      <c r="C82" s="62" t="s">
        <v>45</v>
      </c>
      <c r="D82" s="63" t="s">
        <v>617</v>
      </c>
      <c r="E82" s="62" t="s">
        <v>60</v>
      </c>
      <c r="F82" s="64" t="n">
        <v>0.37</v>
      </c>
      <c r="G82" s="64" t="n">
        <v>648.41</v>
      </c>
      <c r="H82" s="64" t="n">
        <v>780.36</v>
      </c>
      <c r="I82" s="59" t="n">
        <f aca="false">F82*H82</f>
        <v>288.7332</v>
      </c>
      <c r="J82" s="60" t="n">
        <v>0.37</v>
      </c>
      <c r="K82" s="61" t="n">
        <v>288.73</v>
      </c>
      <c r="L82" s="60"/>
      <c r="M82" s="61"/>
    </row>
    <row r="83" customFormat="false" ht="54.75" hidden="false" customHeight="true" outlineLevel="0" collapsed="false">
      <c r="A83" s="62" t="s">
        <v>710</v>
      </c>
      <c r="B83" s="62" t="s">
        <v>711</v>
      </c>
      <c r="C83" s="62" t="s">
        <v>54</v>
      </c>
      <c r="D83" s="63" t="s">
        <v>712</v>
      </c>
      <c r="E83" s="62" t="s">
        <v>98</v>
      </c>
      <c r="F83" s="64" t="n">
        <v>7.4</v>
      </c>
      <c r="G83" s="64" t="n">
        <v>138.78</v>
      </c>
      <c r="H83" s="64" t="n">
        <v>167.02</v>
      </c>
      <c r="I83" s="59" t="n">
        <f aca="false">F83*H83</f>
        <v>1235.948</v>
      </c>
      <c r="J83" s="60" t="n">
        <v>7.4</v>
      </c>
      <c r="K83" s="61" t="n">
        <v>1235.94</v>
      </c>
      <c r="L83" s="60"/>
      <c r="M83" s="61"/>
    </row>
    <row r="84" customFormat="false" ht="39" hidden="false" customHeight="true" outlineLevel="0" collapsed="false">
      <c r="A84" s="62" t="s">
        <v>713</v>
      </c>
      <c r="B84" s="62" t="s">
        <v>663</v>
      </c>
      <c r="C84" s="62" t="s">
        <v>54</v>
      </c>
      <c r="D84" s="63" t="s">
        <v>664</v>
      </c>
      <c r="E84" s="62" t="s">
        <v>665</v>
      </c>
      <c r="F84" s="64" t="n">
        <v>25.12</v>
      </c>
      <c r="G84" s="64" t="n">
        <v>13.32</v>
      </c>
      <c r="H84" s="64" t="n">
        <v>16.03</v>
      </c>
      <c r="I84" s="59" t="n">
        <f aca="false">F84*H84</f>
        <v>402.6736</v>
      </c>
      <c r="J84" s="60" t="n">
        <v>25.12</v>
      </c>
      <c r="K84" s="61" t="n">
        <v>402.67</v>
      </c>
      <c r="L84" s="60"/>
      <c r="M84" s="61"/>
    </row>
    <row r="85" customFormat="false" ht="39" hidden="false" customHeight="true" outlineLevel="0" collapsed="false">
      <c r="A85" s="62" t="s">
        <v>714</v>
      </c>
      <c r="B85" s="62" t="s">
        <v>667</v>
      </c>
      <c r="C85" s="62" t="s">
        <v>54</v>
      </c>
      <c r="D85" s="63" t="s">
        <v>668</v>
      </c>
      <c r="E85" s="62" t="s">
        <v>665</v>
      </c>
      <c r="F85" s="64" t="n">
        <v>71.57</v>
      </c>
      <c r="G85" s="64" t="n">
        <v>10.84</v>
      </c>
      <c r="H85" s="64" t="n">
        <v>13.04</v>
      </c>
      <c r="I85" s="59" t="n">
        <f aca="false">F85*H85</f>
        <v>933.2728</v>
      </c>
      <c r="J85" s="60" t="n">
        <v>71.57</v>
      </c>
      <c r="K85" s="61" t="n">
        <v>933.27</v>
      </c>
      <c r="L85" s="60"/>
      <c r="M85" s="61"/>
    </row>
    <row r="86" customFormat="false" ht="45" hidden="false" customHeight="true" outlineLevel="0" collapsed="false">
      <c r="A86" s="62" t="s">
        <v>715</v>
      </c>
      <c r="B86" s="62" t="s">
        <v>659</v>
      </c>
      <c r="C86" s="62" t="s">
        <v>54</v>
      </c>
      <c r="D86" s="63" t="s">
        <v>660</v>
      </c>
      <c r="E86" s="62" t="s">
        <v>98</v>
      </c>
      <c r="F86" s="64" t="n">
        <v>17.32</v>
      </c>
      <c r="G86" s="64" t="n">
        <v>68.28</v>
      </c>
      <c r="H86" s="64" t="n">
        <v>82.17</v>
      </c>
      <c r="I86" s="59" t="n">
        <f aca="false">F86*H86</f>
        <v>1423.1844</v>
      </c>
      <c r="J86" s="60" t="n">
        <v>17.32</v>
      </c>
      <c r="K86" s="61" t="n">
        <v>1423.18</v>
      </c>
      <c r="L86" s="60"/>
      <c r="M86" s="61"/>
    </row>
    <row r="87" customFormat="false" ht="33.75" hidden="false" customHeight="true" outlineLevel="0" collapsed="false">
      <c r="A87" s="62" t="s">
        <v>716</v>
      </c>
      <c r="B87" s="62" t="s">
        <v>670</v>
      </c>
      <c r="C87" s="62" t="s">
        <v>45</v>
      </c>
      <c r="D87" s="63" t="s">
        <v>671</v>
      </c>
      <c r="E87" s="62" t="s">
        <v>60</v>
      </c>
      <c r="F87" s="64" t="n">
        <v>0.82</v>
      </c>
      <c r="G87" s="64" t="n">
        <v>596.42</v>
      </c>
      <c r="H87" s="64" t="n">
        <v>717.79</v>
      </c>
      <c r="I87" s="59" t="n">
        <f aca="false">F87*H87</f>
        <v>588.5878</v>
      </c>
      <c r="J87" s="60" t="n">
        <v>0.82</v>
      </c>
      <c r="K87" s="61" t="n">
        <v>588.58</v>
      </c>
      <c r="L87" s="60"/>
      <c r="M87" s="61"/>
    </row>
    <row r="88" customFormat="false" ht="33.75" hidden="false" customHeight="true" outlineLevel="0" collapsed="false">
      <c r="A88" s="62" t="s">
        <v>717</v>
      </c>
      <c r="B88" s="62" t="s">
        <v>128</v>
      </c>
      <c r="C88" s="62" t="s">
        <v>54</v>
      </c>
      <c r="D88" s="63" t="s">
        <v>129</v>
      </c>
      <c r="E88" s="62" t="s">
        <v>60</v>
      </c>
      <c r="F88" s="64" t="n">
        <v>2.61</v>
      </c>
      <c r="G88" s="64" t="n">
        <v>48.23</v>
      </c>
      <c r="H88" s="64" t="n">
        <v>58.04</v>
      </c>
      <c r="I88" s="59" t="n">
        <f aca="false">F88*H88</f>
        <v>151.4844</v>
      </c>
      <c r="J88" s="60" t="n">
        <v>2.61</v>
      </c>
      <c r="K88" s="61" t="n">
        <v>151.48</v>
      </c>
      <c r="L88" s="60"/>
      <c r="M88" s="61"/>
    </row>
    <row r="89" customFormat="false" ht="33.75" hidden="false" customHeight="true" outlineLevel="0" collapsed="false">
      <c r="A89" s="62" t="s">
        <v>718</v>
      </c>
      <c r="B89" s="62" t="s">
        <v>149</v>
      </c>
      <c r="C89" s="62" t="s">
        <v>45</v>
      </c>
      <c r="D89" s="63" t="s">
        <v>673</v>
      </c>
      <c r="E89" s="62" t="s">
        <v>98</v>
      </c>
      <c r="F89" s="64" t="n">
        <v>8.99</v>
      </c>
      <c r="G89" s="64" t="n">
        <v>14.26</v>
      </c>
      <c r="H89" s="64" t="n">
        <v>17.16</v>
      </c>
      <c r="I89" s="59" t="n">
        <f aca="false">F89*H89</f>
        <v>154.2684</v>
      </c>
      <c r="J89" s="60" t="n">
        <v>8.99</v>
      </c>
      <c r="K89" s="61" t="n">
        <v>154.26</v>
      </c>
      <c r="L89" s="60"/>
      <c r="M89" s="61"/>
    </row>
    <row r="90" customFormat="false" ht="49.5" hidden="false" customHeight="true" outlineLevel="0" collapsed="false">
      <c r="A90" s="62" t="s">
        <v>719</v>
      </c>
      <c r="B90" s="62" t="s">
        <v>677</v>
      </c>
      <c r="C90" s="62" t="s">
        <v>54</v>
      </c>
      <c r="D90" s="63" t="s">
        <v>678</v>
      </c>
      <c r="E90" s="62" t="s">
        <v>98</v>
      </c>
      <c r="F90" s="64" t="n">
        <v>9.18</v>
      </c>
      <c r="G90" s="64" t="n">
        <v>85.79</v>
      </c>
      <c r="H90" s="64" t="n">
        <v>103.24</v>
      </c>
      <c r="I90" s="59" t="n">
        <f aca="false">F90*H90</f>
        <v>947.7432</v>
      </c>
      <c r="J90" s="60" t="n">
        <v>9.18</v>
      </c>
      <c r="K90" s="61" t="n">
        <v>947.74</v>
      </c>
      <c r="L90" s="60"/>
      <c r="M90" s="61"/>
    </row>
    <row r="91" customFormat="false" ht="49.5" hidden="false" customHeight="true" outlineLevel="0" collapsed="false">
      <c r="A91" s="62" t="s">
        <v>720</v>
      </c>
      <c r="B91" s="62" t="s">
        <v>634</v>
      </c>
      <c r="C91" s="62" t="s">
        <v>54</v>
      </c>
      <c r="D91" s="63" t="s">
        <v>635</v>
      </c>
      <c r="E91" s="62" t="s">
        <v>98</v>
      </c>
      <c r="F91" s="64" t="n">
        <v>20.19</v>
      </c>
      <c r="G91" s="64" t="n">
        <v>7.66</v>
      </c>
      <c r="H91" s="64" t="n">
        <v>9.21</v>
      </c>
      <c r="I91" s="59" t="n">
        <f aca="false">F91*H91</f>
        <v>185.9499</v>
      </c>
      <c r="J91" s="60" t="n">
        <v>20.19</v>
      </c>
      <c r="K91" s="61" t="n">
        <v>185.94</v>
      </c>
      <c r="L91" s="60"/>
      <c r="M91" s="61"/>
    </row>
    <row r="92" customFormat="false" ht="33.75" hidden="false" customHeight="true" outlineLevel="0" collapsed="false">
      <c r="A92" s="62" t="s">
        <v>721</v>
      </c>
      <c r="B92" s="62" t="s">
        <v>637</v>
      </c>
      <c r="C92" s="62" t="s">
        <v>45</v>
      </c>
      <c r="D92" s="63" t="s">
        <v>638</v>
      </c>
      <c r="E92" s="62" t="s">
        <v>98</v>
      </c>
      <c r="F92" s="64" t="n">
        <v>20.19</v>
      </c>
      <c r="G92" s="64" t="n">
        <v>23.93</v>
      </c>
      <c r="H92" s="64" t="n">
        <v>28.79</v>
      </c>
      <c r="I92" s="59" t="n">
        <f aca="false">F92*H92</f>
        <v>581.2701</v>
      </c>
      <c r="J92" s="60" t="n">
        <v>20.19</v>
      </c>
      <c r="K92" s="61" t="n">
        <v>581.27</v>
      </c>
      <c r="L92" s="60"/>
      <c r="M92" s="61"/>
    </row>
    <row r="93" customFormat="false" ht="24" hidden="false" customHeight="true" outlineLevel="0" collapsed="false">
      <c r="A93" s="53" t="s">
        <v>182</v>
      </c>
      <c r="B93" s="53"/>
      <c r="C93" s="53"/>
      <c r="D93" s="54" t="s">
        <v>722</v>
      </c>
      <c r="E93" s="54"/>
      <c r="F93" s="55"/>
      <c r="G93" s="56"/>
      <c r="H93" s="56"/>
      <c r="I93" s="57" t="n">
        <f aca="false">I94+I99+I106</f>
        <v>17792.2479765</v>
      </c>
      <c r="J93" s="58"/>
      <c r="K93" s="57" t="n">
        <f aca="false">K94+K99+K106</f>
        <v>0</v>
      </c>
      <c r="L93" s="58"/>
      <c r="M93" s="57" t="n">
        <f aca="false">M94+M99+M106</f>
        <v>13446.7</v>
      </c>
    </row>
    <row r="94" s="74" customFormat="true" ht="23.25" hidden="false" customHeight="true" outlineLevel="0" collapsed="false">
      <c r="A94" s="69" t="s">
        <v>184</v>
      </c>
      <c r="B94" s="69"/>
      <c r="C94" s="69"/>
      <c r="D94" s="70" t="s">
        <v>723</v>
      </c>
      <c r="E94" s="69"/>
      <c r="F94" s="71"/>
      <c r="G94" s="71"/>
      <c r="H94" s="71"/>
      <c r="I94" s="72" t="n">
        <f aca="false">SUM(I95:I98)</f>
        <v>2177.7336</v>
      </c>
      <c r="J94" s="73"/>
      <c r="K94" s="72" t="n">
        <f aca="false">SUM(K95:K98)</f>
        <v>0</v>
      </c>
      <c r="L94" s="73"/>
      <c r="M94" s="72" t="n">
        <f aca="false">SUM(M95:M98)</f>
        <v>2177.73</v>
      </c>
      <c r="O94" s="0"/>
      <c r="P94" s="0"/>
    </row>
    <row r="95" customFormat="false" ht="27" hidden="false" customHeight="true" outlineLevel="0" collapsed="false">
      <c r="A95" s="23" t="s">
        <v>724</v>
      </c>
      <c r="B95" s="23" t="s">
        <v>280</v>
      </c>
      <c r="C95" s="23" t="s">
        <v>54</v>
      </c>
      <c r="D95" s="24" t="s">
        <v>281</v>
      </c>
      <c r="E95" s="23" t="s">
        <v>60</v>
      </c>
      <c r="F95" s="25" t="n">
        <v>0.72</v>
      </c>
      <c r="G95" s="25" t="n">
        <v>60.33</v>
      </c>
      <c r="H95" s="25" t="n">
        <v>72.6</v>
      </c>
      <c r="I95" s="59" t="n">
        <f aca="false">F95*H95</f>
        <v>52.272</v>
      </c>
      <c r="J95" s="60"/>
      <c r="K95" s="61"/>
      <c r="L95" s="60" t="n">
        <v>0.72</v>
      </c>
      <c r="M95" s="61" t="n">
        <v>52.27</v>
      </c>
    </row>
    <row r="96" customFormat="false" ht="33.75" hidden="false" customHeight="true" outlineLevel="0" collapsed="false">
      <c r="A96" s="23" t="s">
        <v>725</v>
      </c>
      <c r="B96" s="23" t="s">
        <v>110</v>
      </c>
      <c r="C96" s="23" t="s">
        <v>45</v>
      </c>
      <c r="D96" s="24" t="s">
        <v>111</v>
      </c>
      <c r="E96" s="23" t="s">
        <v>60</v>
      </c>
      <c r="F96" s="25" t="n">
        <v>0.32</v>
      </c>
      <c r="G96" s="25" t="n">
        <v>11.33</v>
      </c>
      <c r="H96" s="25" t="n">
        <v>13.63</v>
      </c>
      <c r="I96" s="59" t="n">
        <f aca="false">F96*H96</f>
        <v>4.3616</v>
      </c>
      <c r="J96" s="60"/>
      <c r="K96" s="61"/>
      <c r="L96" s="60" t="n">
        <v>0.32</v>
      </c>
      <c r="M96" s="61" t="n">
        <v>4.36</v>
      </c>
    </row>
    <row r="97" customFormat="false" ht="57.75" hidden="false" customHeight="true" outlineLevel="0" collapsed="false">
      <c r="A97" s="23" t="s">
        <v>726</v>
      </c>
      <c r="B97" s="23" t="s">
        <v>198</v>
      </c>
      <c r="C97" s="23" t="s">
        <v>54</v>
      </c>
      <c r="D97" s="24" t="s">
        <v>727</v>
      </c>
      <c r="E97" s="23" t="s">
        <v>56</v>
      </c>
      <c r="F97" s="25" t="n">
        <v>25</v>
      </c>
      <c r="G97" s="25" t="n">
        <v>38.87</v>
      </c>
      <c r="H97" s="25" t="n">
        <v>46.78</v>
      </c>
      <c r="I97" s="59" t="n">
        <f aca="false">F97*H97</f>
        <v>1169.5</v>
      </c>
      <c r="J97" s="60"/>
      <c r="K97" s="61"/>
      <c r="L97" s="60" t="n">
        <v>25</v>
      </c>
      <c r="M97" s="61" t="n">
        <v>1169.5</v>
      </c>
    </row>
    <row r="98" customFormat="false" ht="33" hidden="false" customHeight="true" outlineLevel="0" collapsed="false">
      <c r="A98" s="23" t="s">
        <v>728</v>
      </c>
      <c r="B98" s="23" t="s">
        <v>204</v>
      </c>
      <c r="C98" s="23" t="s">
        <v>54</v>
      </c>
      <c r="D98" s="24" t="s">
        <v>729</v>
      </c>
      <c r="E98" s="23" t="s">
        <v>56</v>
      </c>
      <c r="F98" s="25" t="n">
        <v>20</v>
      </c>
      <c r="G98" s="25" t="n">
        <v>39.54</v>
      </c>
      <c r="H98" s="25" t="n">
        <v>47.58</v>
      </c>
      <c r="I98" s="59" t="n">
        <f aca="false">F98*H98</f>
        <v>951.6</v>
      </c>
      <c r="J98" s="60"/>
      <c r="K98" s="61"/>
      <c r="L98" s="60" t="n">
        <v>20</v>
      </c>
      <c r="M98" s="61" t="n">
        <v>951.6</v>
      </c>
    </row>
    <row r="99" s="74" customFormat="true" ht="23.25" hidden="false" customHeight="true" outlineLevel="0" collapsed="false">
      <c r="A99" s="69" t="s">
        <v>185</v>
      </c>
      <c r="B99" s="69"/>
      <c r="C99" s="69"/>
      <c r="D99" s="70" t="s">
        <v>730</v>
      </c>
      <c r="E99" s="69"/>
      <c r="F99" s="71"/>
      <c r="G99" s="71"/>
      <c r="H99" s="71"/>
      <c r="I99" s="72" t="n">
        <f aca="false">SUM(I100:I105)</f>
        <v>8437.135638</v>
      </c>
      <c r="J99" s="73"/>
      <c r="K99" s="72" t="n">
        <f aca="false">SUM(K100:K105)</f>
        <v>0</v>
      </c>
      <c r="L99" s="73"/>
      <c r="M99" s="72" t="n">
        <f aca="false">SUM(M100:M105)</f>
        <v>6099.58</v>
      </c>
      <c r="O99" s="0"/>
      <c r="P99" s="0"/>
    </row>
    <row r="100" customFormat="false" ht="27" hidden="false" customHeight="true" outlineLevel="0" collapsed="false">
      <c r="A100" s="23" t="s">
        <v>731</v>
      </c>
      <c r="B100" s="23" t="s">
        <v>110</v>
      </c>
      <c r="C100" s="23" t="s">
        <v>45</v>
      </c>
      <c r="D100" s="24" t="s">
        <v>111</v>
      </c>
      <c r="E100" s="23" t="s">
        <v>60</v>
      </c>
      <c r="F100" s="25" t="n">
        <v>4.72</v>
      </c>
      <c r="G100" s="25" t="n">
        <v>11.33</v>
      </c>
      <c r="H100" s="25" t="n">
        <v>13.63</v>
      </c>
      <c r="I100" s="59" t="n">
        <f aca="false">F100*H100</f>
        <v>64.3336</v>
      </c>
      <c r="J100" s="60"/>
      <c r="K100" s="61"/>
      <c r="L100" s="60" t="n">
        <v>4.72</v>
      </c>
      <c r="M100" s="61" t="n">
        <v>64.33</v>
      </c>
    </row>
    <row r="101" customFormat="false" ht="27" hidden="false" customHeight="true" outlineLevel="0" collapsed="false">
      <c r="A101" s="23" t="s">
        <v>732</v>
      </c>
      <c r="B101" s="23" t="s">
        <v>186</v>
      </c>
      <c r="C101" s="23" t="s">
        <v>54</v>
      </c>
      <c r="D101" s="24" t="s">
        <v>643</v>
      </c>
      <c r="E101" s="23" t="s">
        <v>98</v>
      </c>
      <c r="F101" s="25" t="n">
        <v>85.83</v>
      </c>
      <c r="G101" s="25" t="n">
        <v>2.1</v>
      </c>
      <c r="H101" s="25" t="n">
        <v>2.52</v>
      </c>
      <c r="I101" s="59" t="n">
        <f aca="false">F101*H101</f>
        <v>216.2916</v>
      </c>
      <c r="J101" s="60"/>
      <c r="K101" s="61"/>
      <c r="L101" s="60" t="n">
        <v>60.08</v>
      </c>
      <c r="M101" s="61" t="n">
        <v>151.4</v>
      </c>
    </row>
    <row r="102" customFormat="false" ht="44.25" hidden="false" customHeight="true" outlineLevel="0" collapsed="false">
      <c r="A102" s="23" t="s">
        <v>733</v>
      </c>
      <c r="B102" s="23" t="s">
        <v>734</v>
      </c>
      <c r="C102" s="23" t="s">
        <v>50</v>
      </c>
      <c r="D102" s="24" t="s">
        <v>735</v>
      </c>
      <c r="E102" s="23" t="s">
        <v>260</v>
      </c>
      <c r="F102" s="25" t="n">
        <v>76.62</v>
      </c>
      <c r="G102" s="25" t="n">
        <v>7.05</v>
      </c>
      <c r="H102" s="25" t="n">
        <v>8.4799</v>
      </c>
      <c r="I102" s="59" t="n">
        <f aca="false">F102*H102</f>
        <v>649.729938</v>
      </c>
      <c r="J102" s="60"/>
      <c r="K102" s="61"/>
      <c r="L102" s="60" t="n">
        <v>67.3</v>
      </c>
      <c r="M102" s="61" t="n">
        <v>570.72</v>
      </c>
    </row>
    <row r="103" customFormat="false" ht="27" hidden="false" customHeight="true" outlineLevel="0" collapsed="false">
      <c r="A103" s="23" t="s">
        <v>736</v>
      </c>
      <c r="B103" s="23" t="s">
        <v>737</v>
      </c>
      <c r="C103" s="23" t="s">
        <v>45</v>
      </c>
      <c r="D103" s="24" t="s">
        <v>738</v>
      </c>
      <c r="E103" s="23" t="s">
        <v>47</v>
      </c>
      <c r="F103" s="25" t="n">
        <v>250</v>
      </c>
      <c r="G103" s="25" t="n">
        <v>0.85</v>
      </c>
      <c r="H103" s="25" t="n">
        <v>1.02</v>
      </c>
      <c r="I103" s="59" t="n">
        <f aca="false">F103*H103</f>
        <v>255</v>
      </c>
      <c r="J103" s="60"/>
      <c r="K103" s="61"/>
      <c r="L103" s="60" t="n">
        <v>175</v>
      </c>
      <c r="M103" s="61" t="n">
        <v>178.5</v>
      </c>
    </row>
    <row r="104" customFormat="false" ht="48" hidden="false" customHeight="true" outlineLevel="0" collapsed="false">
      <c r="A104" s="23" t="s">
        <v>739</v>
      </c>
      <c r="B104" s="23" t="s">
        <v>192</v>
      </c>
      <c r="C104" s="23" t="s">
        <v>54</v>
      </c>
      <c r="D104" s="24" t="s">
        <v>193</v>
      </c>
      <c r="E104" s="23" t="s">
        <v>98</v>
      </c>
      <c r="F104" s="25" t="n">
        <v>87.83</v>
      </c>
      <c r="G104" s="25" t="n">
        <v>66.77</v>
      </c>
      <c r="H104" s="25" t="n">
        <v>80.35</v>
      </c>
      <c r="I104" s="59" t="n">
        <f aca="false">F104*H104</f>
        <v>7057.1405</v>
      </c>
      <c r="J104" s="60"/>
      <c r="K104" s="61"/>
      <c r="L104" s="60" t="n">
        <v>61.48</v>
      </c>
      <c r="M104" s="61" t="n">
        <v>4939.99</v>
      </c>
    </row>
    <row r="105" customFormat="false" ht="27" hidden="false" customHeight="true" outlineLevel="0" collapsed="false">
      <c r="A105" s="23" t="s">
        <v>740</v>
      </c>
      <c r="B105" s="23" t="s">
        <v>741</v>
      </c>
      <c r="C105" s="23" t="s">
        <v>50</v>
      </c>
      <c r="D105" s="24" t="s">
        <v>742</v>
      </c>
      <c r="E105" s="23" t="s">
        <v>37</v>
      </c>
      <c r="F105" s="25" t="n">
        <v>6</v>
      </c>
      <c r="G105" s="25" t="n">
        <v>26.96</v>
      </c>
      <c r="H105" s="25" t="n">
        <v>32.44</v>
      </c>
      <c r="I105" s="59" t="n">
        <f aca="false">F105*H105</f>
        <v>194.64</v>
      </c>
      <c r="J105" s="60"/>
      <c r="K105" s="61"/>
      <c r="L105" s="60" t="n">
        <v>6</v>
      </c>
      <c r="M105" s="61" t="n">
        <v>194.64</v>
      </c>
    </row>
    <row r="106" s="74" customFormat="true" ht="23.25" hidden="false" customHeight="true" outlineLevel="0" collapsed="false">
      <c r="A106" s="69" t="s">
        <v>188</v>
      </c>
      <c r="B106" s="69"/>
      <c r="C106" s="69"/>
      <c r="D106" s="70" t="s">
        <v>183</v>
      </c>
      <c r="E106" s="69"/>
      <c r="F106" s="71"/>
      <c r="G106" s="71"/>
      <c r="H106" s="71"/>
      <c r="I106" s="72" t="n">
        <f aca="false">SUM(I107:I109)</f>
        <v>7177.3787385</v>
      </c>
      <c r="J106" s="73"/>
      <c r="K106" s="72" t="n">
        <f aca="false">SUM(K107:K109)</f>
        <v>0</v>
      </c>
      <c r="L106" s="73"/>
      <c r="M106" s="72" t="n">
        <f aca="false">SUM(M107:M109)</f>
        <v>5169.39</v>
      </c>
      <c r="O106" s="0"/>
      <c r="P106" s="0"/>
    </row>
    <row r="107" customFormat="false" ht="30.75" hidden="false" customHeight="true" outlineLevel="0" collapsed="false">
      <c r="A107" s="62" t="s">
        <v>743</v>
      </c>
      <c r="B107" s="62" t="s">
        <v>110</v>
      </c>
      <c r="C107" s="62" t="s">
        <v>45</v>
      </c>
      <c r="D107" s="63" t="s">
        <v>111</v>
      </c>
      <c r="E107" s="62" t="s">
        <v>60</v>
      </c>
      <c r="F107" s="75" t="n">
        <v>10.43</v>
      </c>
      <c r="G107" s="75" t="n">
        <v>11.33</v>
      </c>
      <c r="H107" s="83" t="n">
        <v>13.63</v>
      </c>
      <c r="I107" s="59" t="n">
        <f aca="false">F107*H107</f>
        <v>142.1609</v>
      </c>
      <c r="J107" s="60"/>
      <c r="K107" s="61"/>
      <c r="L107" s="60" t="n">
        <v>10.43</v>
      </c>
      <c r="M107" s="61" t="n">
        <v>142.16</v>
      </c>
    </row>
    <row r="108" customFormat="false" ht="33.75" hidden="false" customHeight="true" outlineLevel="0" collapsed="false">
      <c r="A108" s="23" t="s">
        <v>744</v>
      </c>
      <c r="B108" s="23" t="s">
        <v>513</v>
      </c>
      <c r="C108" s="23" t="s">
        <v>54</v>
      </c>
      <c r="D108" s="24" t="s">
        <v>514</v>
      </c>
      <c r="E108" s="23" t="s">
        <v>98</v>
      </c>
      <c r="F108" s="25" t="n">
        <v>73.23</v>
      </c>
      <c r="G108" s="25" t="n">
        <v>57.05</v>
      </c>
      <c r="H108" s="25" t="n">
        <v>68.64995</v>
      </c>
      <c r="I108" s="59" t="n">
        <f aca="false">F108*H108</f>
        <v>5027.2358385</v>
      </c>
      <c r="J108" s="60"/>
      <c r="K108" s="61"/>
      <c r="L108" s="60" t="n">
        <v>73.23</v>
      </c>
      <c r="M108" s="61" t="n">
        <v>5027.23</v>
      </c>
    </row>
    <row r="109" customFormat="false" ht="27" hidden="false" customHeight="true" outlineLevel="0" collapsed="false">
      <c r="A109" s="62" t="s">
        <v>745</v>
      </c>
      <c r="B109" s="62" t="s">
        <v>195</v>
      </c>
      <c r="C109" s="62" t="s">
        <v>45</v>
      </c>
      <c r="D109" s="63" t="s">
        <v>196</v>
      </c>
      <c r="E109" s="62" t="s">
        <v>98</v>
      </c>
      <c r="F109" s="64" t="n">
        <v>135.4</v>
      </c>
      <c r="G109" s="64" t="n">
        <v>12.33</v>
      </c>
      <c r="H109" s="64" t="n">
        <v>14.83</v>
      </c>
      <c r="I109" s="59" t="n">
        <f aca="false">F109*H109</f>
        <v>2007.982</v>
      </c>
      <c r="J109" s="66"/>
      <c r="K109" s="67"/>
      <c r="L109" s="66"/>
      <c r="M109" s="67" t="n">
        <v>0</v>
      </c>
    </row>
    <row r="110" customFormat="false" ht="24" hidden="false" customHeight="true" outlineLevel="0" collapsed="false">
      <c r="A110" s="53" t="s">
        <v>215</v>
      </c>
      <c r="B110" s="53"/>
      <c r="C110" s="53"/>
      <c r="D110" s="54" t="s">
        <v>216</v>
      </c>
      <c r="E110" s="54"/>
      <c r="F110" s="55"/>
      <c r="G110" s="56"/>
      <c r="H110" s="56"/>
      <c r="I110" s="57" t="n">
        <f aca="false">SUM(I111:I115)</f>
        <v>4945.3866</v>
      </c>
      <c r="J110" s="58"/>
      <c r="K110" s="57" t="n">
        <f aca="false">SUM(K111:K115)</f>
        <v>0</v>
      </c>
      <c r="L110" s="58"/>
      <c r="M110" s="57" t="n">
        <f aca="false">SUM(M111:M115)</f>
        <v>0</v>
      </c>
    </row>
    <row r="111" customFormat="false" ht="27.75" hidden="false" customHeight="true" outlineLevel="0" collapsed="false">
      <c r="A111" s="62" t="s">
        <v>217</v>
      </c>
      <c r="B111" s="62" t="s">
        <v>746</v>
      </c>
      <c r="C111" s="62" t="s">
        <v>54</v>
      </c>
      <c r="D111" s="63" t="s">
        <v>747</v>
      </c>
      <c r="E111" s="62" t="s">
        <v>98</v>
      </c>
      <c r="F111" s="64" t="n">
        <v>12.6</v>
      </c>
      <c r="G111" s="64" t="n">
        <v>22.96</v>
      </c>
      <c r="H111" s="64" t="n">
        <v>27.63</v>
      </c>
      <c r="I111" s="59" t="n">
        <f aca="false">F111*H111</f>
        <v>348.138</v>
      </c>
      <c r="J111" s="66"/>
      <c r="K111" s="67"/>
      <c r="L111" s="66"/>
      <c r="M111" s="67"/>
    </row>
    <row r="112" customFormat="false" ht="57.75" hidden="false" customHeight="true" outlineLevel="0" collapsed="false">
      <c r="A112" s="62" t="s">
        <v>221</v>
      </c>
      <c r="B112" s="62" t="s">
        <v>228</v>
      </c>
      <c r="C112" s="62" t="s">
        <v>54</v>
      </c>
      <c r="D112" s="63" t="s">
        <v>229</v>
      </c>
      <c r="E112" s="62" t="s">
        <v>98</v>
      </c>
      <c r="F112" s="64" t="n">
        <v>12.82</v>
      </c>
      <c r="G112" s="64" t="n">
        <v>21.47</v>
      </c>
      <c r="H112" s="64" t="n">
        <v>25.83</v>
      </c>
      <c r="I112" s="59" t="n">
        <f aca="false">F112*H112</f>
        <v>331.1406</v>
      </c>
      <c r="J112" s="66"/>
      <c r="K112" s="67"/>
      <c r="L112" s="66"/>
      <c r="M112" s="67"/>
    </row>
    <row r="113" customFormat="false" ht="49.5" hidden="false" customHeight="true" outlineLevel="0" collapsed="false">
      <c r="A113" s="62" t="s">
        <v>227</v>
      </c>
      <c r="B113" s="62" t="s">
        <v>748</v>
      </c>
      <c r="C113" s="62" t="s">
        <v>50</v>
      </c>
      <c r="D113" s="63" t="s">
        <v>749</v>
      </c>
      <c r="E113" s="62" t="s">
        <v>98</v>
      </c>
      <c r="F113" s="64" t="n">
        <v>7.35</v>
      </c>
      <c r="G113" s="64" t="n">
        <v>434.07</v>
      </c>
      <c r="H113" s="64" t="n">
        <v>522.4</v>
      </c>
      <c r="I113" s="59" t="n">
        <f aca="false">F113*H113</f>
        <v>3839.64</v>
      </c>
      <c r="J113" s="66"/>
      <c r="K113" s="67"/>
      <c r="L113" s="66"/>
      <c r="M113" s="67"/>
    </row>
    <row r="114" customFormat="false" ht="26.25" hidden="false" customHeight="true" outlineLevel="0" collapsed="false">
      <c r="A114" s="62" t="s">
        <v>750</v>
      </c>
      <c r="B114" s="62" t="s">
        <v>222</v>
      </c>
      <c r="C114" s="62" t="s">
        <v>35</v>
      </c>
      <c r="D114" s="63" t="s">
        <v>751</v>
      </c>
      <c r="E114" s="62" t="s">
        <v>56</v>
      </c>
      <c r="F114" s="64" t="n">
        <v>5.6</v>
      </c>
      <c r="G114" s="64" t="n">
        <v>57.18</v>
      </c>
      <c r="H114" s="64" t="n">
        <v>68.81</v>
      </c>
      <c r="I114" s="59" t="n">
        <f aca="false">F114*H114</f>
        <v>385.336</v>
      </c>
      <c r="J114" s="66"/>
      <c r="K114" s="67"/>
      <c r="L114" s="66"/>
      <c r="M114" s="67"/>
    </row>
    <row r="115" customFormat="false" ht="26.25" hidden="false" customHeight="true" outlineLevel="0" collapsed="false">
      <c r="A115" s="68" t="s">
        <v>752</v>
      </c>
      <c r="B115" s="84" t="s">
        <v>225</v>
      </c>
      <c r="C115" s="85" t="s">
        <v>45</v>
      </c>
      <c r="D115" s="86" t="s">
        <v>753</v>
      </c>
      <c r="E115" s="87" t="s">
        <v>98</v>
      </c>
      <c r="F115" s="88" t="n">
        <v>2.26</v>
      </c>
      <c r="G115" s="64" t="n">
        <v>15.13</v>
      </c>
      <c r="H115" s="64" t="n">
        <v>18.2</v>
      </c>
      <c r="I115" s="59" t="n">
        <f aca="false">F115*H115</f>
        <v>41.132</v>
      </c>
      <c r="J115" s="66"/>
      <c r="K115" s="67"/>
      <c r="L115" s="66"/>
      <c r="M115" s="67"/>
    </row>
    <row r="116" customFormat="false" ht="24" hidden="false" customHeight="true" outlineLevel="0" collapsed="false">
      <c r="A116" s="53" t="s">
        <v>230</v>
      </c>
      <c r="B116" s="53"/>
      <c r="C116" s="53"/>
      <c r="D116" s="54" t="s">
        <v>231</v>
      </c>
      <c r="E116" s="54"/>
      <c r="F116" s="55"/>
      <c r="G116" s="56"/>
      <c r="H116" s="56"/>
      <c r="I116" s="57" t="n">
        <f aca="false">SUM(I117:I120)</f>
        <v>22022.1724</v>
      </c>
      <c r="J116" s="58"/>
      <c r="K116" s="57" t="n">
        <f aca="false">SUM(K117:K120)</f>
        <v>0</v>
      </c>
      <c r="L116" s="58"/>
      <c r="M116" s="57" t="n">
        <f aca="false">SUM(M117:M120)</f>
        <v>22022.16</v>
      </c>
    </row>
    <row r="117" customFormat="false" ht="40.5" hidden="false" customHeight="true" outlineLevel="0" collapsed="false">
      <c r="A117" s="23" t="s">
        <v>232</v>
      </c>
      <c r="B117" s="23" t="s">
        <v>233</v>
      </c>
      <c r="C117" s="23" t="s">
        <v>45</v>
      </c>
      <c r="D117" s="24" t="s">
        <v>234</v>
      </c>
      <c r="E117" s="23" t="s">
        <v>98</v>
      </c>
      <c r="F117" s="25" t="n">
        <v>31.3</v>
      </c>
      <c r="G117" s="25" t="n">
        <v>343.01</v>
      </c>
      <c r="H117" s="25" t="n">
        <v>412.81</v>
      </c>
      <c r="I117" s="59" t="n">
        <f aca="false">F117*H117</f>
        <v>12920.953</v>
      </c>
      <c r="J117" s="60"/>
      <c r="K117" s="61"/>
      <c r="L117" s="60" t="n">
        <v>31.3</v>
      </c>
      <c r="M117" s="61" t="n">
        <v>12920.95</v>
      </c>
    </row>
    <row r="118" customFormat="false" ht="32.25" hidden="false" customHeight="true" outlineLevel="0" collapsed="false">
      <c r="A118" s="23" t="s">
        <v>235</v>
      </c>
      <c r="B118" s="23" t="s">
        <v>236</v>
      </c>
      <c r="C118" s="23" t="s">
        <v>45</v>
      </c>
      <c r="D118" s="24" t="s">
        <v>754</v>
      </c>
      <c r="E118" s="23" t="s">
        <v>98</v>
      </c>
      <c r="F118" s="25" t="n">
        <v>12.82</v>
      </c>
      <c r="G118" s="25" t="n">
        <v>334.17</v>
      </c>
      <c r="H118" s="25" t="n">
        <v>402.17</v>
      </c>
      <c r="I118" s="59" t="n">
        <f aca="false">F118*H118</f>
        <v>5155.8194</v>
      </c>
      <c r="J118" s="60"/>
      <c r="K118" s="61"/>
      <c r="L118" s="60" t="n">
        <v>12.82</v>
      </c>
      <c r="M118" s="61" t="n">
        <v>5155.81</v>
      </c>
    </row>
    <row r="119" customFormat="false" ht="24.75" hidden="false" customHeight="true" outlineLevel="0" collapsed="false">
      <c r="A119" s="23" t="s">
        <v>238</v>
      </c>
      <c r="B119" s="23" t="s">
        <v>242</v>
      </c>
      <c r="C119" s="23" t="s">
        <v>45</v>
      </c>
      <c r="D119" s="24" t="s">
        <v>755</v>
      </c>
      <c r="E119" s="23" t="s">
        <v>47</v>
      </c>
      <c r="F119" s="25" t="n">
        <v>3</v>
      </c>
      <c r="G119" s="25" t="n">
        <v>46.5</v>
      </c>
      <c r="H119" s="25" t="n">
        <v>55.96</v>
      </c>
      <c r="I119" s="59" t="n">
        <f aca="false">F119*H119</f>
        <v>167.88</v>
      </c>
      <c r="J119" s="60"/>
      <c r="K119" s="61"/>
      <c r="L119" s="60" t="n">
        <v>3</v>
      </c>
      <c r="M119" s="61" t="n">
        <v>167.88</v>
      </c>
    </row>
    <row r="120" customFormat="false" ht="72" hidden="false" customHeight="true" outlineLevel="0" collapsed="false">
      <c r="A120" s="23" t="s">
        <v>756</v>
      </c>
      <c r="B120" s="23" t="s">
        <v>757</v>
      </c>
      <c r="C120" s="23" t="s">
        <v>50</v>
      </c>
      <c r="D120" s="24" t="s">
        <v>758</v>
      </c>
      <c r="E120" s="23" t="s">
        <v>37</v>
      </c>
      <c r="F120" s="25" t="n">
        <v>2</v>
      </c>
      <c r="G120" s="25" t="n">
        <v>1569.39</v>
      </c>
      <c r="H120" s="25" t="n">
        <v>1888.76</v>
      </c>
      <c r="I120" s="59" t="n">
        <f aca="false">F120*H120</f>
        <v>3777.52</v>
      </c>
      <c r="J120" s="60"/>
      <c r="K120" s="61"/>
      <c r="L120" s="60" t="n">
        <v>2</v>
      </c>
      <c r="M120" s="61" t="n">
        <v>3777.52</v>
      </c>
    </row>
    <row r="121" customFormat="false" ht="24" hidden="false" customHeight="true" outlineLevel="0" collapsed="false">
      <c r="A121" s="53" t="s">
        <v>244</v>
      </c>
      <c r="B121" s="53"/>
      <c r="C121" s="53"/>
      <c r="D121" s="54" t="s">
        <v>245</v>
      </c>
      <c r="E121" s="54"/>
      <c r="F121" s="55"/>
      <c r="G121" s="56"/>
      <c r="H121" s="56"/>
      <c r="I121" s="57" t="n">
        <f aca="false">I122+I133+I137+I149+I168+I178</f>
        <v>20616.694758</v>
      </c>
      <c r="J121" s="58"/>
      <c r="K121" s="57" t="n">
        <f aca="false">K122+K133+K137+K149+K168+K178</f>
        <v>0</v>
      </c>
      <c r="L121" s="58"/>
      <c r="M121" s="57" t="n">
        <f aca="false">M122+M133+M137+M149+M168+M178</f>
        <v>2790.09</v>
      </c>
    </row>
    <row r="122" s="74" customFormat="true" ht="24" hidden="false" customHeight="true" outlineLevel="0" collapsed="false">
      <c r="A122" s="15" t="s">
        <v>246</v>
      </c>
      <c r="B122" s="15"/>
      <c r="C122" s="15"/>
      <c r="D122" s="89" t="s">
        <v>759</v>
      </c>
      <c r="E122" s="89"/>
      <c r="F122" s="90"/>
      <c r="G122" s="91"/>
      <c r="H122" s="91"/>
      <c r="I122" s="92" t="n">
        <f aca="false">SUM(I123:I132)</f>
        <v>5055.44</v>
      </c>
      <c r="J122" s="93"/>
      <c r="K122" s="92" t="n">
        <f aca="false">SUM(K123:K132)</f>
        <v>0</v>
      </c>
      <c r="L122" s="93"/>
      <c r="M122" s="92" t="n">
        <f aca="false">SUM(M123:M132)</f>
        <v>0</v>
      </c>
      <c r="O122" s="0"/>
      <c r="P122" s="0"/>
    </row>
    <row r="123" customFormat="false" ht="28.5" hidden="false" customHeight="true" outlineLevel="0" collapsed="false">
      <c r="A123" s="23" t="s">
        <v>248</v>
      </c>
      <c r="B123" s="23" t="s">
        <v>280</v>
      </c>
      <c r="C123" s="23" t="s">
        <v>54</v>
      </c>
      <c r="D123" s="24" t="s">
        <v>281</v>
      </c>
      <c r="E123" s="23" t="s">
        <v>60</v>
      </c>
      <c r="F123" s="25" t="n">
        <v>7.5</v>
      </c>
      <c r="G123" s="25" t="n">
        <v>60.33</v>
      </c>
      <c r="H123" s="25" t="n">
        <v>72.6</v>
      </c>
      <c r="I123" s="59" t="n">
        <f aca="false">F123*H123</f>
        <v>544.5</v>
      </c>
      <c r="J123" s="60"/>
      <c r="K123" s="61"/>
      <c r="L123" s="60"/>
      <c r="M123" s="61"/>
    </row>
    <row r="124" customFormat="false" ht="58.5" hidden="false" customHeight="true" outlineLevel="0" collapsed="false">
      <c r="A124" s="23" t="s">
        <v>251</v>
      </c>
      <c r="B124" s="23" t="s">
        <v>760</v>
      </c>
      <c r="C124" s="23" t="s">
        <v>50</v>
      </c>
      <c r="D124" s="24" t="s">
        <v>761</v>
      </c>
      <c r="E124" s="23" t="s">
        <v>37</v>
      </c>
      <c r="F124" s="25" t="n">
        <v>1</v>
      </c>
      <c r="G124" s="25" t="n">
        <v>1267.17</v>
      </c>
      <c r="H124" s="25" t="n">
        <v>1525.03</v>
      </c>
      <c r="I124" s="59" t="n">
        <f aca="false">F124*H124</f>
        <v>1525.03</v>
      </c>
      <c r="J124" s="60"/>
      <c r="K124" s="61"/>
      <c r="L124" s="60"/>
      <c r="M124" s="61"/>
    </row>
    <row r="125" customFormat="false" ht="32.25" hidden="false" customHeight="true" outlineLevel="0" collapsed="false">
      <c r="A125" s="62" t="s">
        <v>254</v>
      </c>
      <c r="B125" s="62" t="s">
        <v>762</v>
      </c>
      <c r="C125" s="62" t="s">
        <v>54</v>
      </c>
      <c r="D125" s="63" t="s">
        <v>763</v>
      </c>
      <c r="E125" s="62" t="s">
        <v>56</v>
      </c>
      <c r="F125" s="64" t="n">
        <v>75</v>
      </c>
      <c r="G125" s="64" t="n">
        <v>14.59</v>
      </c>
      <c r="H125" s="64" t="n">
        <v>17.55</v>
      </c>
      <c r="I125" s="59" t="n">
        <f aca="false">F125*H125</f>
        <v>1316.25</v>
      </c>
      <c r="J125" s="66"/>
      <c r="K125" s="67"/>
      <c r="L125" s="66"/>
      <c r="M125" s="67"/>
    </row>
    <row r="126" customFormat="false" ht="32.25" hidden="false" customHeight="true" outlineLevel="0" collapsed="false">
      <c r="A126" s="23" t="s">
        <v>257</v>
      </c>
      <c r="B126" s="23" t="s">
        <v>764</v>
      </c>
      <c r="C126" s="23" t="s">
        <v>54</v>
      </c>
      <c r="D126" s="24" t="s">
        <v>765</v>
      </c>
      <c r="E126" s="23" t="s">
        <v>56</v>
      </c>
      <c r="F126" s="25" t="n">
        <v>5</v>
      </c>
      <c r="G126" s="25" t="n">
        <v>27.06</v>
      </c>
      <c r="H126" s="25" t="n">
        <v>32.56</v>
      </c>
      <c r="I126" s="59" t="n">
        <f aca="false">F126*H126</f>
        <v>162.8</v>
      </c>
      <c r="J126" s="60"/>
      <c r="K126" s="61"/>
      <c r="L126" s="60"/>
      <c r="M126" s="61"/>
    </row>
    <row r="127" customFormat="false" ht="28.5" hidden="false" customHeight="true" outlineLevel="0" collapsed="false">
      <c r="A127" s="23" t="s">
        <v>261</v>
      </c>
      <c r="B127" s="23" t="s">
        <v>766</v>
      </c>
      <c r="C127" s="23" t="s">
        <v>45</v>
      </c>
      <c r="D127" s="24" t="s">
        <v>767</v>
      </c>
      <c r="E127" s="23" t="s">
        <v>260</v>
      </c>
      <c r="F127" s="25" t="n">
        <v>4</v>
      </c>
      <c r="G127" s="25" t="n">
        <v>9.54</v>
      </c>
      <c r="H127" s="25" t="n">
        <v>11.48</v>
      </c>
      <c r="I127" s="59" t="n">
        <f aca="false">F127*H127</f>
        <v>45.92</v>
      </c>
      <c r="J127" s="60"/>
      <c r="K127" s="61"/>
      <c r="L127" s="60"/>
      <c r="M127" s="61"/>
    </row>
    <row r="128" customFormat="false" ht="28.5" hidden="false" customHeight="true" outlineLevel="0" collapsed="false">
      <c r="A128" s="23" t="s">
        <v>264</v>
      </c>
      <c r="B128" s="23" t="s">
        <v>258</v>
      </c>
      <c r="C128" s="23" t="s">
        <v>45</v>
      </c>
      <c r="D128" s="24" t="s">
        <v>768</v>
      </c>
      <c r="E128" s="23" t="s">
        <v>260</v>
      </c>
      <c r="F128" s="25" t="n">
        <v>24</v>
      </c>
      <c r="G128" s="25" t="n">
        <v>13.45</v>
      </c>
      <c r="H128" s="25" t="n">
        <v>16.18</v>
      </c>
      <c r="I128" s="59" t="n">
        <f aca="false">F128*H128</f>
        <v>388.32</v>
      </c>
      <c r="J128" s="60"/>
      <c r="K128" s="61"/>
      <c r="L128" s="60"/>
      <c r="M128" s="61"/>
    </row>
    <row r="129" customFormat="false" ht="28.5" hidden="false" customHeight="true" outlineLevel="0" collapsed="false">
      <c r="A129" s="23" t="s">
        <v>267</v>
      </c>
      <c r="B129" s="23" t="s">
        <v>769</v>
      </c>
      <c r="C129" s="23" t="s">
        <v>45</v>
      </c>
      <c r="D129" s="24" t="s">
        <v>770</v>
      </c>
      <c r="E129" s="23" t="s">
        <v>47</v>
      </c>
      <c r="F129" s="25" t="n">
        <v>10</v>
      </c>
      <c r="G129" s="25" t="n">
        <v>5.8</v>
      </c>
      <c r="H129" s="25" t="n">
        <v>6.98</v>
      </c>
      <c r="I129" s="59" t="n">
        <f aca="false">F129*H129</f>
        <v>69.8</v>
      </c>
      <c r="J129" s="60"/>
      <c r="K129" s="61"/>
      <c r="L129" s="60"/>
      <c r="M129" s="61"/>
    </row>
    <row r="130" customFormat="false" ht="28.5" hidden="false" customHeight="true" outlineLevel="0" collapsed="false">
      <c r="A130" s="23" t="s">
        <v>270</v>
      </c>
      <c r="B130" s="23" t="s">
        <v>274</v>
      </c>
      <c r="C130" s="23" t="s">
        <v>45</v>
      </c>
      <c r="D130" s="24" t="s">
        <v>771</v>
      </c>
      <c r="E130" s="23" t="s">
        <v>260</v>
      </c>
      <c r="F130" s="25" t="n">
        <v>15</v>
      </c>
      <c r="G130" s="25" t="n">
        <v>4.49</v>
      </c>
      <c r="H130" s="25" t="n">
        <v>5.4</v>
      </c>
      <c r="I130" s="59" t="n">
        <f aca="false">F130*H130</f>
        <v>81</v>
      </c>
      <c r="J130" s="60"/>
      <c r="K130" s="61"/>
      <c r="L130" s="60"/>
      <c r="M130" s="61"/>
    </row>
    <row r="131" customFormat="false" ht="55.5" hidden="false" customHeight="true" outlineLevel="0" collapsed="false">
      <c r="A131" s="23" t="s">
        <v>273</v>
      </c>
      <c r="B131" s="23" t="s">
        <v>772</v>
      </c>
      <c r="C131" s="23" t="s">
        <v>50</v>
      </c>
      <c r="D131" s="24" t="s">
        <v>773</v>
      </c>
      <c r="E131" s="23" t="s">
        <v>37</v>
      </c>
      <c r="F131" s="25" t="n">
        <v>2</v>
      </c>
      <c r="G131" s="25" t="n">
        <v>202.13</v>
      </c>
      <c r="H131" s="25" t="n">
        <v>243.26</v>
      </c>
      <c r="I131" s="59" t="n">
        <f aca="false">F131*H131</f>
        <v>486.52</v>
      </c>
      <c r="J131" s="60"/>
      <c r="K131" s="61"/>
      <c r="L131" s="60"/>
      <c r="M131" s="61"/>
    </row>
    <row r="132" customFormat="false" ht="28.5" hidden="false" customHeight="true" outlineLevel="0" collapsed="false">
      <c r="A132" s="23" t="s">
        <v>276</v>
      </c>
      <c r="B132" s="23" t="s">
        <v>128</v>
      </c>
      <c r="C132" s="23" t="s">
        <v>54</v>
      </c>
      <c r="D132" s="24" t="s">
        <v>129</v>
      </c>
      <c r="E132" s="23" t="s">
        <v>60</v>
      </c>
      <c r="F132" s="25" t="n">
        <v>7.5</v>
      </c>
      <c r="G132" s="25" t="n">
        <v>48.23</v>
      </c>
      <c r="H132" s="25" t="n">
        <v>58.04</v>
      </c>
      <c r="I132" s="59" t="n">
        <f aca="false">F132*H132</f>
        <v>435.3</v>
      </c>
      <c r="J132" s="60"/>
      <c r="K132" s="61"/>
      <c r="L132" s="60"/>
      <c r="M132" s="61"/>
    </row>
    <row r="133" s="74" customFormat="true" ht="25.5" hidden="false" customHeight="true" outlineLevel="0" collapsed="false">
      <c r="A133" s="15" t="s">
        <v>287</v>
      </c>
      <c r="B133" s="15"/>
      <c r="C133" s="15"/>
      <c r="D133" s="89" t="s">
        <v>774</v>
      </c>
      <c r="E133" s="89"/>
      <c r="F133" s="90"/>
      <c r="G133" s="91"/>
      <c r="H133" s="91"/>
      <c r="I133" s="92" t="n">
        <f aca="false">SUM(I134:I136)</f>
        <v>2790.09</v>
      </c>
      <c r="J133" s="93"/>
      <c r="K133" s="92" t="n">
        <f aca="false">SUM(K134:K136)</f>
        <v>0</v>
      </c>
      <c r="L133" s="93"/>
      <c r="M133" s="92" t="n">
        <f aca="false">SUM(M134:M136)</f>
        <v>2790.09</v>
      </c>
      <c r="O133" s="0"/>
      <c r="P133" s="0"/>
    </row>
    <row r="134" customFormat="false" ht="63" hidden="false" customHeight="true" outlineLevel="0" collapsed="false">
      <c r="A134" s="62" t="s">
        <v>289</v>
      </c>
      <c r="B134" s="62" t="s">
        <v>775</v>
      </c>
      <c r="C134" s="62" t="s">
        <v>50</v>
      </c>
      <c r="D134" s="63" t="s">
        <v>776</v>
      </c>
      <c r="E134" s="62" t="s">
        <v>37</v>
      </c>
      <c r="F134" s="64" t="n">
        <v>1</v>
      </c>
      <c r="G134" s="64" t="n">
        <v>1541.97</v>
      </c>
      <c r="H134" s="64" t="n">
        <v>1855.76</v>
      </c>
      <c r="I134" s="59" t="n">
        <f aca="false">F134*H134</f>
        <v>1855.76</v>
      </c>
      <c r="J134" s="66"/>
      <c r="K134" s="67"/>
      <c r="L134" s="66" t="n">
        <v>1</v>
      </c>
      <c r="M134" s="67" t="n">
        <v>1855.76</v>
      </c>
    </row>
    <row r="135" customFormat="false" ht="43.5" hidden="false" customHeight="true" outlineLevel="0" collapsed="false">
      <c r="A135" s="62" t="s">
        <v>290</v>
      </c>
      <c r="B135" s="62" t="s">
        <v>777</v>
      </c>
      <c r="C135" s="62" t="s">
        <v>50</v>
      </c>
      <c r="D135" s="63" t="s">
        <v>778</v>
      </c>
      <c r="E135" s="62" t="s">
        <v>37</v>
      </c>
      <c r="F135" s="64" t="n">
        <v>1</v>
      </c>
      <c r="G135" s="64" t="n">
        <v>759.1</v>
      </c>
      <c r="H135" s="64" t="n">
        <v>913.57</v>
      </c>
      <c r="I135" s="59" t="n">
        <f aca="false">F135*H135</f>
        <v>913.57</v>
      </c>
      <c r="J135" s="66"/>
      <c r="K135" s="67"/>
      <c r="L135" s="66" t="n">
        <v>1</v>
      </c>
      <c r="M135" s="67" t="n">
        <v>913.57</v>
      </c>
    </row>
    <row r="136" customFormat="false" ht="41.25" hidden="false" customHeight="true" outlineLevel="0" collapsed="false">
      <c r="A136" s="62" t="s">
        <v>293</v>
      </c>
      <c r="B136" s="62" t="s">
        <v>779</v>
      </c>
      <c r="C136" s="62" t="s">
        <v>54</v>
      </c>
      <c r="D136" s="63" t="s">
        <v>780</v>
      </c>
      <c r="E136" s="62" t="s">
        <v>56</v>
      </c>
      <c r="F136" s="64" t="n">
        <v>2</v>
      </c>
      <c r="G136" s="64" t="n">
        <v>8.63</v>
      </c>
      <c r="H136" s="64" t="n">
        <v>10.38</v>
      </c>
      <c r="I136" s="59" t="n">
        <f aca="false">F136*H136</f>
        <v>20.76</v>
      </c>
      <c r="J136" s="66"/>
      <c r="K136" s="67"/>
      <c r="L136" s="66" t="n">
        <v>2</v>
      </c>
      <c r="M136" s="67" t="n">
        <v>20.76</v>
      </c>
    </row>
    <row r="137" s="74" customFormat="true" ht="25.5" hidden="false" customHeight="true" outlineLevel="0" collapsed="false">
      <c r="A137" s="94" t="s">
        <v>781</v>
      </c>
      <c r="B137" s="94"/>
      <c r="C137" s="94"/>
      <c r="D137" s="95" t="s">
        <v>782</v>
      </c>
      <c r="E137" s="95"/>
      <c r="F137" s="96"/>
      <c r="G137" s="97"/>
      <c r="H137" s="97"/>
      <c r="I137" s="98" t="n">
        <f aca="false">SUM(I138:I148)</f>
        <v>4463.974758</v>
      </c>
      <c r="J137" s="99"/>
      <c r="K137" s="98" t="n">
        <f aca="false">SUM(K138:K148)</f>
        <v>0</v>
      </c>
      <c r="L137" s="99"/>
      <c r="M137" s="98" t="n">
        <f aca="false">SUM(M138:M148)</f>
        <v>0</v>
      </c>
      <c r="O137" s="0"/>
      <c r="P137" s="0"/>
    </row>
    <row r="138" customFormat="false" ht="30.75" hidden="false" customHeight="true" outlineLevel="0" collapsed="false">
      <c r="A138" s="62" t="s">
        <v>783</v>
      </c>
      <c r="B138" s="62" t="s">
        <v>280</v>
      </c>
      <c r="C138" s="62" t="s">
        <v>54</v>
      </c>
      <c r="D138" s="63" t="s">
        <v>281</v>
      </c>
      <c r="E138" s="62" t="s">
        <v>60</v>
      </c>
      <c r="F138" s="64" t="n">
        <v>7.05</v>
      </c>
      <c r="G138" s="64" t="n">
        <v>60.33</v>
      </c>
      <c r="H138" s="64" t="n">
        <v>72.6</v>
      </c>
      <c r="I138" s="59" t="n">
        <f aca="false">F138*H138</f>
        <v>511.83</v>
      </c>
      <c r="J138" s="66"/>
      <c r="K138" s="67"/>
      <c r="L138" s="66"/>
      <c r="M138" s="67"/>
    </row>
    <row r="139" customFormat="false" ht="30.75" hidden="false" customHeight="true" outlineLevel="0" collapsed="false">
      <c r="A139" s="62" t="s">
        <v>784</v>
      </c>
      <c r="B139" s="62" t="s">
        <v>294</v>
      </c>
      <c r="C139" s="62" t="s">
        <v>45</v>
      </c>
      <c r="D139" s="63" t="s">
        <v>295</v>
      </c>
      <c r="E139" s="62" t="s">
        <v>47</v>
      </c>
      <c r="F139" s="64" t="n">
        <v>6</v>
      </c>
      <c r="G139" s="64" t="n">
        <v>35.75</v>
      </c>
      <c r="H139" s="64" t="n">
        <v>43.02</v>
      </c>
      <c r="I139" s="59" t="n">
        <f aca="false">F139*H139</f>
        <v>258.12</v>
      </c>
      <c r="J139" s="66"/>
      <c r="K139" s="67"/>
      <c r="L139" s="66"/>
      <c r="M139" s="67"/>
    </row>
    <row r="140" customFormat="false" ht="30.75" hidden="false" customHeight="true" outlineLevel="0" collapsed="false">
      <c r="A140" s="62" t="s">
        <v>785</v>
      </c>
      <c r="B140" s="62" t="s">
        <v>786</v>
      </c>
      <c r="C140" s="62" t="s">
        <v>54</v>
      </c>
      <c r="D140" s="63" t="s">
        <v>787</v>
      </c>
      <c r="E140" s="62" t="s">
        <v>37</v>
      </c>
      <c r="F140" s="64" t="n">
        <v>6</v>
      </c>
      <c r="G140" s="64" t="n">
        <v>41.71</v>
      </c>
      <c r="H140" s="64" t="n">
        <v>50.19</v>
      </c>
      <c r="I140" s="59" t="n">
        <f aca="false">F140*H140</f>
        <v>301.14</v>
      </c>
      <c r="J140" s="66"/>
      <c r="K140" s="67"/>
      <c r="L140" s="66"/>
      <c r="M140" s="67"/>
    </row>
    <row r="141" customFormat="false" ht="30.75" hidden="false" customHeight="true" outlineLevel="0" collapsed="false">
      <c r="A141" s="62" t="s">
        <v>788</v>
      </c>
      <c r="B141" s="62" t="s">
        <v>301</v>
      </c>
      <c r="C141" s="62" t="s">
        <v>45</v>
      </c>
      <c r="D141" s="63" t="s">
        <v>302</v>
      </c>
      <c r="E141" s="62" t="s">
        <v>299</v>
      </c>
      <c r="F141" s="64" t="n">
        <v>1.6</v>
      </c>
      <c r="G141" s="64" t="n">
        <v>93.52</v>
      </c>
      <c r="H141" s="64" t="n">
        <v>112.55</v>
      </c>
      <c r="I141" s="59" t="n">
        <f aca="false">F141*H141</f>
        <v>180.08</v>
      </c>
      <c r="J141" s="66"/>
      <c r="K141" s="67"/>
      <c r="L141" s="66"/>
      <c r="M141" s="67"/>
    </row>
    <row r="142" customFormat="false" ht="30.75" hidden="false" customHeight="true" outlineLevel="0" collapsed="false">
      <c r="A142" s="62" t="s">
        <v>789</v>
      </c>
      <c r="B142" s="62" t="s">
        <v>297</v>
      </c>
      <c r="C142" s="62" t="s">
        <v>45</v>
      </c>
      <c r="D142" s="63" t="s">
        <v>298</v>
      </c>
      <c r="E142" s="62" t="s">
        <v>299</v>
      </c>
      <c r="F142" s="64" t="n">
        <v>26.61</v>
      </c>
      <c r="G142" s="64" t="n">
        <v>79.25</v>
      </c>
      <c r="H142" s="64" t="n">
        <v>95.3698</v>
      </c>
      <c r="I142" s="59" t="n">
        <f aca="false">F142*H142</f>
        <v>2537.790378</v>
      </c>
      <c r="J142" s="66"/>
      <c r="K142" s="67"/>
      <c r="L142" s="66"/>
      <c r="M142" s="67"/>
    </row>
    <row r="143" customFormat="false" ht="30" hidden="false" customHeight="true" outlineLevel="0" collapsed="false">
      <c r="A143" s="62" t="s">
        <v>790</v>
      </c>
      <c r="B143" s="62" t="s">
        <v>307</v>
      </c>
      <c r="C143" s="62" t="s">
        <v>45</v>
      </c>
      <c r="D143" s="63" t="s">
        <v>308</v>
      </c>
      <c r="E143" s="62" t="s">
        <v>47</v>
      </c>
      <c r="F143" s="64" t="n">
        <v>6</v>
      </c>
      <c r="G143" s="64" t="n">
        <v>1.82</v>
      </c>
      <c r="H143" s="64" t="n">
        <v>2.19</v>
      </c>
      <c r="I143" s="59" t="n">
        <f aca="false">F143*H143</f>
        <v>13.14</v>
      </c>
      <c r="J143" s="66"/>
      <c r="K143" s="67"/>
      <c r="L143" s="66"/>
      <c r="M143" s="67"/>
    </row>
    <row r="144" customFormat="false" ht="30" hidden="false" customHeight="true" outlineLevel="0" collapsed="false">
      <c r="A144" s="62" t="s">
        <v>791</v>
      </c>
      <c r="B144" s="62" t="s">
        <v>792</v>
      </c>
      <c r="C144" s="62" t="s">
        <v>45</v>
      </c>
      <c r="D144" s="63" t="s">
        <v>793</v>
      </c>
      <c r="E144" s="62" t="s">
        <v>47</v>
      </c>
      <c r="F144" s="64" t="n">
        <v>6</v>
      </c>
      <c r="G144" s="64" t="n">
        <v>5.54</v>
      </c>
      <c r="H144" s="64" t="n">
        <v>6.66</v>
      </c>
      <c r="I144" s="59" t="n">
        <f aca="false">F144*H144</f>
        <v>39.96</v>
      </c>
      <c r="J144" s="66"/>
      <c r="K144" s="67"/>
      <c r="L144" s="66"/>
      <c r="M144" s="67"/>
    </row>
    <row r="145" customFormat="false" ht="30" hidden="false" customHeight="true" outlineLevel="0" collapsed="false">
      <c r="A145" s="62" t="s">
        <v>794</v>
      </c>
      <c r="B145" s="62" t="s">
        <v>795</v>
      </c>
      <c r="C145" s="62" t="s">
        <v>45</v>
      </c>
      <c r="D145" s="63" t="s">
        <v>796</v>
      </c>
      <c r="E145" s="62" t="s">
        <v>47</v>
      </c>
      <c r="F145" s="64" t="n">
        <v>1</v>
      </c>
      <c r="G145" s="64" t="n">
        <v>262.53</v>
      </c>
      <c r="H145" s="64" t="n">
        <v>315.95</v>
      </c>
      <c r="I145" s="59" t="n">
        <f aca="false">F145*H145</f>
        <v>315.95</v>
      </c>
      <c r="J145" s="66"/>
      <c r="K145" s="67"/>
      <c r="L145" s="66"/>
      <c r="M145" s="67"/>
    </row>
    <row r="146" customFormat="false" ht="39.75" hidden="false" customHeight="true" outlineLevel="0" collapsed="false">
      <c r="A146" s="62" t="s">
        <v>797</v>
      </c>
      <c r="B146" s="68" t="s">
        <v>310</v>
      </c>
      <c r="C146" s="62" t="s">
        <v>45</v>
      </c>
      <c r="D146" s="63" t="s">
        <v>798</v>
      </c>
      <c r="E146" s="62" t="s">
        <v>47</v>
      </c>
      <c r="F146" s="64" t="n">
        <v>6</v>
      </c>
      <c r="G146" s="64" t="n">
        <v>8.22</v>
      </c>
      <c r="H146" s="64" t="n">
        <v>9.89</v>
      </c>
      <c r="I146" s="59" t="n">
        <f aca="false">F146*H146</f>
        <v>59.34</v>
      </c>
      <c r="J146" s="66"/>
      <c r="K146" s="67"/>
      <c r="L146" s="66"/>
      <c r="M146" s="67"/>
    </row>
    <row r="147" customFormat="false" ht="30" hidden="false" customHeight="true" outlineLevel="0" collapsed="false">
      <c r="A147" s="62" t="s">
        <v>799</v>
      </c>
      <c r="B147" s="62" t="s">
        <v>128</v>
      </c>
      <c r="C147" s="62" t="s">
        <v>54</v>
      </c>
      <c r="D147" s="63" t="s">
        <v>129</v>
      </c>
      <c r="E147" s="62" t="s">
        <v>60</v>
      </c>
      <c r="F147" s="64" t="n">
        <v>4</v>
      </c>
      <c r="G147" s="64" t="n">
        <v>48.23</v>
      </c>
      <c r="H147" s="64" t="n">
        <v>58.04</v>
      </c>
      <c r="I147" s="59" t="n">
        <f aca="false">F147*H147</f>
        <v>232.16</v>
      </c>
      <c r="J147" s="66"/>
      <c r="K147" s="67"/>
      <c r="L147" s="66"/>
      <c r="M147" s="67"/>
    </row>
    <row r="148" customFormat="false" ht="30" hidden="false" customHeight="true" outlineLevel="0" collapsed="false">
      <c r="A148" s="62" t="s">
        <v>800</v>
      </c>
      <c r="B148" s="62" t="s">
        <v>801</v>
      </c>
      <c r="C148" s="62" t="s">
        <v>45</v>
      </c>
      <c r="D148" s="63" t="s">
        <v>802</v>
      </c>
      <c r="E148" s="62" t="s">
        <v>98</v>
      </c>
      <c r="F148" s="64" t="n">
        <v>0.42</v>
      </c>
      <c r="G148" s="64" t="n">
        <v>28.63</v>
      </c>
      <c r="H148" s="64" t="n">
        <v>34.439</v>
      </c>
      <c r="I148" s="59" t="n">
        <f aca="false">F148*H148</f>
        <v>14.46438</v>
      </c>
      <c r="J148" s="66"/>
      <c r="K148" s="67"/>
      <c r="L148" s="66"/>
      <c r="M148" s="67"/>
    </row>
    <row r="149" s="74" customFormat="true" ht="25.5" hidden="false" customHeight="true" outlineLevel="0" collapsed="false">
      <c r="A149" s="15" t="s">
        <v>803</v>
      </c>
      <c r="B149" s="15"/>
      <c r="C149" s="15"/>
      <c r="D149" s="89" t="s">
        <v>804</v>
      </c>
      <c r="E149" s="89"/>
      <c r="F149" s="90"/>
      <c r="G149" s="91"/>
      <c r="H149" s="91"/>
      <c r="I149" s="92" t="n">
        <f aca="false">I150+I160</f>
        <v>4856.1</v>
      </c>
      <c r="J149" s="93"/>
      <c r="K149" s="92" t="n">
        <f aca="false">K150+K160</f>
        <v>0</v>
      </c>
      <c r="L149" s="93"/>
      <c r="M149" s="92" t="n">
        <f aca="false">M150+M160</f>
        <v>0</v>
      </c>
      <c r="O149" s="0"/>
      <c r="P149" s="0"/>
    </row>
    <row r="150" s="74" customFormat="true" ht="25.5" hidden="false" customHeight="true" outlineLevel="0" collapsed="false">
      <c r="A150" s="15" t="s">
        <v>805</v>
      </c>
      <c r="B150" s="15"/>
      <c r="C150" s="15"/>
      <c r="D150" s="89" t="s">
        <v>806</v>
      </c>
      <c r="E150" s="89"/>
      <c r="F150" s="90"/>
      <c r="G150" s="91"/>
      <c r="H150" s="91"/>
      <c r="I150" s="92" t="n">
        <f aca="false">SUM(I151:I159)</f>
        <v>4266.18</v>
      </c>
      <c r="J150" s="93"/>
      <c r="K150" s="92" t="n">
        <f aca="false">SUM(K151:K159)</f>
        <v>0</v>
      </c>
      <c r="L150" s="93"/>
      <c r="M150" s="92" t="n">
        <f aca="false">SUM(M151:M159)</f>
        <v>0</v>
      </c>
      <c r="O150" s="0"/>
      <c r="P150" s="0"/>
    </row>
    <row r="151" customFormat="false" ht="30" hidden="false" customHeight="true" outlineLevel="0" collapsed="false">
      <c r="A151" s="62" t="s">
        <v>807</v>
      </c>
      <c r="B151" s="62" t="s">
        <v>808</v>
      </c>
      <c r="C151" s="62" t="s">
        <v>45</v>
      </c>
      <c r="D151" s="63" t="s">
        <v>809</v>
      </c>
      <c r="E151" s="62" t="s">
        <v>260</v>
      </c>
      <c r="F151" s="64" t="n">
        <v>50</v>
      </c>
      <c r="G151" s="64" t="n">
        <v>5.31</v>
      </c>
      <c r="H151" s="64" t="n">
        <v>6.39</v>
      </c>
      <c r="I151" s="59" t="n">
        <f aca="false">F151*H151</f>
        <v>319.5</v>
      </c>
      <c r="J151" s="66"/>
      <c r="K151" s="67"/>
      <c r="L151" s="66"/>
      <c r="M151" s="67"/>
    </row>
    <row r="152" customFormat="false" ht="30" hidden="false" customHeight="true" outlineLevel="0" collapsed="false">
      <c r="A152" s="62" t="s">
        <v>810</v>
      </c>
      <c r="B152" s="62" t="s">
        <v>811</v>
      </c>
      <c r="C152" s="62" t="s">
        <v>45</v>
      </c>
      <c r="D152" s="63" t="s">
        <v>812</v>
      </c>
      <c r="E152" s="62" t="s">
        <v>260</v>
      </c>
      <c r="F152" s="64" t="n">
        <v>50</v>
      </c>
      <c r="G152" s="64" t="n">
        <v>4.39</v>
      </c>
      <c r="H152" s="64" t="n">
        <v>5.28</v>
      </c>
      <c r="I152" s="59" t="n">
        <f aca="false">F152*H152</f>
        <v>264</v>
      </c>
      <c r="J152" s="66"/>
      <c r="K152" s="67"/>
      <c r="L152" s="66"/>
      <c r="M152" s="67"/>
    </row>
    <row r="153" customFormat="false" ht="42" hidden="false" customHeight="true" outlineLevel="0" collapsed="false">
      <c r="A153" s="62" t="s">
        <v>813</v>
      </c>
      <c r="B153" s="62" t="s">
        <v>779</v>
      </c>
      <c r="C153" s="62" t="s">
        <v>54</v>
      </c>
      <c r="D153" s="63" t="s">
        <v>780</v>
      </c>
      <c r="E153" s="62" t="s">
        <v>56</v>
      </c>
      <c r="F153" s="64" t="n">
        <v>50</v>
      </c>
      <c r="G153" s="64" t="n">
        <v>8.63</v>
      </c>
      <c r="H153" s="64" t="n">
        <v>10.38</v>
      </c>
      <c r="I153" s="59" t="n">
        <f aca="false">F153*H153</f>
        <v>519</v>
      </c>
      <c r="J153" s="66"/>
      <c r="K153" s="67"/>
      <c r="L153" s="66"/>
      <c r="M153" s="67"/>
    </row>
    <row r="154" customFormat="false" ht="30" hidden="false" customHeight="true" outlineLevel="0" collapsed="false">
      <c r="A154" s="62" t="s">
        <v>814</v>
      </c>
      <c r="B154" s="62" t="s">
        <v>815</v>
      </c>
      <c r="C154" s="62" t="s">
        <v>35</v>
      </c>
      <c r="D154" s="63" t="s">
        <v>816</v>
      </c>
      <c r="E154" s="62" t="s">
        <v>37</v>
      </c>
      <c r="F154" s="64" t="n">
        <v>3</v>
      </c>
      <c r="G154" s="64" t="n">
        <v>41.15</v>
      </c>
      <c r="H154" s="64" t="n">
        <v>49.52</v>
      </c>
      <c r="I154" s="59" t="n">
        <f aca="false">F154*H154</f>
        <v>148.56</v>
      </c>
      <c r="J154" s="66"/>
      <c r="K154" s="67"/>
      <c r="L154" s="66"/>
      <c r="M154" s="67"/>
    </row>
    <row r="155" customFormat="false" ht="30" hidden="false" customHeight="true" outlineLevel="0" collapsed="false">
      <c r="A155" s="62" t="s">
        <v>817</v>
      </c>
      <c r="B155" s="62" t="s">
        <v>818</v>
      </c>
      <c r="C155" s="62" t="s">
        <v>54</v>
      </c>
      <c r="D155" s="63" t="s">
        <v>819</v>
      </c>
      <c r="E155" s="62" t="s">
        <v>37</v>
      </c>
      <c r="F155" s="64" t="n">
        <v>8</v>
      </c>
      <c r="G155" s="64" t="n">
        <v>30.7</v>
      </c>
      <c r="H155" s="64" t="n">
        <v>36.94</v>
      </c>
      <c r="I155" s="59" t="n">
        <f aca="false">F155*H155</f>
        <v>295.52</v>
      </c>
      <c r="J155" s="66"/>
      <c r="K155" s="67"/>
      <c r="L155" s="66"/>
      <c r="M155" s="67"/>
    </row>
    <row r="156" customFormat="false" ht="30" hidden="false" customHeight="true" outlineLevel="0" collapsed="false">
      <c r="A156" s="62" t="s">
        <v>820</v>
      </c>
      <c r="B156" s="62" t="s">
        <v>821</v>
      </c>
      <c r="C156" s="62" t="s">
        <v>54</v>
      </c>
      <c r="D156" s="63" t="s">
        <v>822</v>
      </c>
      <c r="E156" s="62" t="s">
        <v>56</v>
      </c>
      <c r="F156" s="64" t="n">
        <v>194</v>
      </c>
      <c r="G156" s="64" t="n">
        <v>3.27</v>
      </c>
      <c r="H156" s="64" t="n">
        <v>3.93</v>
      </c>
      <c r="I156" s="59" t="n">
        <f aca="false">F156*H156</f>
        <v>762.42</v>
      </c>
      <c r="J156" s="66"/>
      <c r="K156" s="67"/>
      <c r="L156" s="66"/>
      <c r="M156" s="67"/>
    </row>
    <row r="157" customFormat="false" ht="30" hidden="false" customHeight="true" outlineLevel="0" collapsed="false">
      <c r="A157" s="62" t="s">
        <v>823</v>
      </c>
      <c r="B157" s="62" t="s">
        <v>824</v>
      </c>
      <c r="C157" s="62" t="s">
        <v>45</v>
      </c>
      <c r="D157" s="63" t="s">
        <v>825</v>
      </c>
      <c r="E157" s="62" t="s">
        <v>47</v>
      </c>
      <c r="F157" s="64" t="n">
        <v>1</v>
      </c>
      <c r="G157" s="64" t="n">
        <v>31.76</v>
      </c>
      <c r="H157" s="64" t="n">
        <v>38.22</v>
      </c>
      <c r="I157" s="59" t="n">
        <f aca="false">F157*H157</f>
        <v>38.22</v>
      </c>
      <c r="J157" s="66"/>
      <c r="K157" s="67"/>
      <c r="L157" s="66"/>
      <c r="M157" s="67"/>
    </row>
    <row r="158" customFormat="false" ht="30" hidden="false" customHeight="true" outlineLevel="0" collapsed="false">
      <c r="A158" s="62" t="s">
        <v>826</v>
      </c>
      <c r="B158" s="62" t="s">
        <v>827</v>
      </c>
      <c r="C158" s="62" t="s">
        <v>35</v>
      </c>
      <c r="D158" s="63" t="s">
        <v>828</v>
      </c>
      <c r="E158" s="62" t="s">
        <v>37</v>
      </c>
      <c r="F158" s="64" t="n">
        <v>8</v>
      </c>
      <c r="G158" s="64" t="n">
        <v>66.37</v>
      </c>
      <c r="H158" s="64" t="n">
        <v>79.87</v>
      </c>
      <c r="I158" s="59" t="n">
        <f aca="false">F158*H158</f>
        <v>638.96</v>
      </c>
      <c r="J158" s="66"/>
      <c r="K158" s="67"/>
      <c r="L158" s="66"/>
      <c r="M158" s="67"/>
    </row>
    <row r="159" customFormat="false" ht="30" hidden="false" customHeight="true" outlineLevel="0" collapsed="false">
      <c r="A159" s="62" t="s">
        <v>829</v>
      </c>
      <c r="B159" s="62" t="s">
        <v>830</v>
      </c>
      <c r="C159" s="62" t="s">
        <v>45</v>
      </c>
      <c r="D159" s="63" t="s">
        <v>831</v>
      </c>
      <c r="E159" s="62" t="s">
        <v>260</v>
      </c>
      <c r="F159" s="64" t="n">
        <v>100</v>
      </c>
      <c r="G159" s="64" t="n">
        <v>10.64</v>
      </c>
      <c r="H159" s="64" t="n">
        <v>12.8</v>
      </c>
      <c r="I159" s="59" t="n">
        <f aca="false">F159*H159</f>
        <v>1280</v>
      </c>
      <c r="J159" s="66"/>
      <c r="K159" s="67"/>
      <c r="L159" s="66"/>
      <c r="M159" s="67"/>
    </row>
    <row r="160" s="74" customFormat="true" ht="25.5" hidden="false" customHeight="true" outlineLevel="0" collapsed="false">
      <c r="A160" s="15" t="s">
        <v>832</v>
      </c>
      <c r="B160" s="15"/>
      <c r="C160" s="15"/>
      <c r="D160" s="89" t="s">
        <v>833</v>
      </c>
      <c r="E160" s="89"/>
      <c r="F160" s="90"/>
      <c r="G160" s="91"/>
      <c r="H160" s="91"/>
      <c r="I160" s="92" t="n">
        <f aca="false">SUM(I161:I167)</f>
        <v>589.92</v>
      </c>
      <c r="J160" s="93"/>
      <c r="K160" s="92" t="n">
        <f aca="false">SUM(K161:K167)</f>
        <v>0</v>
      </c>
      <c r="L160" s="93"/>
      <c r="M160" s="92" t="n">
        <f aca="false">SUM(M161:M167)</f>
        <v>0</v>
      </c>
      <c r="O160" s="0"/>
      <c r="P160" s="0"/>
    </row>
    <row r="161" customFormat="false" ht="30" hidden="false" customHeight="true" outlineLevel="0" collapsed="false">
      <c r="A161" s="62" t="s">
        <v>834</v>
      </c>
      <c r="B161" s="62" t="s">
        <v>808</v>
      </c>
      <c r="C161" s="62" t="s">
        <v>45</v>
      </c>
      <c r="D161" s="63" t="s">
        <v>809</v>
      </c>
      <c r="E161" s="62" t="s">
        <v>260</v>
      </c>
      <c r="F161" s="64" t="n">
        <v>10</v>
      </c>
      <c r="G161" s="64" t="n">
        <v>5.31</v>
      </c>
      <c r="H161" s="64" t="n">
        <v>6.39</v>
      </c>
      <c r="I161" s="59" t="n">
        <f aca="false">F161*H161</f>
        <v>63.9</v>
      </c>
      <c r="J161" s="66"/>
      <c r="K161" s="67"/>
      <c r="L161" s="66"/>
      <c r="M161" s="67"/>
    </row>
    <row r="162" customFormat="false" ht="30" hidden="false" customHeight="true" outlineLevel="0" collapsed="false">
      <c r="A162" s="62" t="s">
        <v>835</v>
      </c>
      <c r="B162" s="62" t="s">
        <v>811</v>
      </c>
      <c r="C162" s="62" t="s">
        <v>45</v>
      </c>
      <c r="D162" s="63" t="s">
        <v>812</v>
      </c>
      <c r="E162" s="62" t="s">
        <v>260</v>
      </c>
      <c r="F162" s="64" t="n">
        <v>10</v>
      </c>
      <c r="G162" s="64" t="n">
        <v>4.39</v>
      </c>
      <c r="H162" s="64" t="n">
        <v>5.28</v>
      </c>
      <c r="I162" s="59" t="n">
        <f aca="false">F162*H162</f>
        <v>52.8</v>
      </c>
      <c r="J162" s="66"/>
      <c r="K162" s="67"/>
      <c r="L162" s="66"/>
      <c r="M162" s="67"/>
    </row>
    <row r="163" customFormat="false" ht="42" hidden="false" customHeight="true" outlineLevel="0" collapsed="false">
      <c r="A163" s="62" t="s">
        <v>836</v>
      </c>
      <c r="B163" s="62" t="s">
        <v>779</v>
      </c>
      <c r="C163" s="62" t="s">
        <v>54</v>
      </c>
      <c r="D163" s="63" t="s">
        <v>780</v>
      </c>
      <c r="E163" s="62" t="s">
        <v>56</v>
      </c>
      <c r="F163" s="64" t="n">
        <v>15</v>
      </c>
      <c r="G163" s="64" t="n">
        <v>8.63</v>
      </c>
      <c r="H163" s="64" t="n">
        <v>10.38</v>
      </c>
      <c r="I163" s="59" t="n">
        <f aca="false">F163*H163</f>
        <v>155.7</v>
      </c>
      <c r="J163" s="66"/>
      <c r="K163" s="67"/>
      <c r="L163" s="66"/>
      <c r="M163" s="67"/>
    </row>
    <row r="164" customFormat="false" ht="30" hidden="false" customHeight="true" outlineLevel="0" collapsed="false">
      <c r="A164" s="62" t="s">
        <v>837</v>
      </c>
      <c r="B164" s="62" t="s">
        <v>838</v>
      </c>
      <c r="C164" s="62" t="s">
        <v>54</v>
      </c>
      <c r="D164" s="63" t="s">
        <v>839</v>
      </c>
      <c r="E164" s="62" t="s">
        <v>37</v>
      </c>
      <c r="F164" s="64" t="n">
        <v>2</v>
      </c>
      <c r="G164" s="64" t="n">
        <v>11.33</v>
      </c>
      <c r="H164" s="64" t="n">
        <v>13.63</v>
      </c>
      <c r="I164" s="59" t="n">
        <f aca="false">F164*H164</f>
        <v>27.26</v>
      </c>
      <c r="J164" s="66"/>
      <c r="K164" s="67"/>
      <c r="L164" s="66"/>
      <c r="M164" s="67"/>
    </row>
    <row r="165" customFormat="false" ht="35.05" hidden="false" customHeight="false" outlineLevel="0" collapsed="false">
      <c r="A165" s="62" t="s">
        <v>840</v>
      </c>
      <c r="B165" s="62" t="s">
        <v>821</v>
      </c>
      <c r="C165" s="62" t="s">
        <v>54</v>
      </c>
      <c r="D165" s="63" t="s">
        <v>822</v>
      </c>
      <c r="E165" s="62" t="s">
        <v>56</v>
      </c>
      <c r="F165" s="64" t="n">
        <v>10</v>
      </c>
      <c r="G165" s="64" t="n">
        <v>3.27</v>
      </c>
      <c r="H165" s="64" t="n">
        <v>3.93</v>
      </c>
      <c r="I165" s="59" t="n">
        <f aca="false">F165*H165</f>
        <v>39.3</v>
      </c>
      <c r="J165" s="66"/>
      <c r="K165" s="67"/>
      <c r="L165" s="66"/>
      <c r="M165" s="67"/>
    </row>
    <row r="166" customFormat="false" ht="30" hidden="false" customHeight="true" outlineLevel="0" collapsed="false">
      <c r="A166" s="62" t="s">
        <v>841</v>
      </c>
      <c r="B166" s="62" t="s">
        <v>842</v>
      </c>
      <c r="C166" s="62" t="s">
        <v>50</v>
      </c>
      <c r="D166" s="63" t="s">
        <v>843</v>
      </c>
      <c r="E166" s="62" t="s">
        <v>37</v>
      </c>
      <c r="F166" s="64" t="n">
        <v>4</v>
      </c>
      <c r="G166" s="64" t="n">
        <v>27.49</v>
      </c>
      <c r="H166" s="64" t="n">
        <v>33.08</v>
      </c>
      <c r="I166" s="59" t="n">
        <f aca="false">F166*H166</f>
        <v>132.32</v>
      </c>
      <c r="J166" s="66"/>
      <c r="K166" s="67"/>
      <c r="L166" s="66"/>
      <c r="M166" s="67"/>
    </row>
    <row r="167" customFormat="false" ht="30" hidden="false" customHeight="true" outlineLevel="0" collapsed="false">
      <c r="A167" s="62" t="s">
        <v>844</v>
      </c>
      <c r="B167" s="62" t="s">
        <v>845</v>
      </c>
      <c r="C167" s="62" t="s">
        <v>50</v>
      </c>
      <c r="D167" s="63" t="s">
        <v>846</v>
      </c>
      <c r="E167" s="62" t="s">
        <v>37</v>
      </c>
      <c r="F167" s="64" t="n">
        <v>4</v>
      </c>
      <c r="G167" s="64" t="n">
        <v>24.65</v>
      </c>
      <c r="H167" s="64" t="n">
        <v>29.66</v>
      </c>
      <c r="I167" s="59" t="n">
        <f aca="false">F167*H167</f>
        <v>118.64</v>
      </c>
      <c r="J167" s="66"/>
      <c r="K167" s="67"/>
      <c r="L167" s="66"/>
      <c r="M167" s="67"/>
    </row>
    <row r="168" s="74" customFormat="true" ht="25.5" hidden="false" customHeight="true" outlineLevel="0" collapsed="false">
      <c r="A168" s="15" t="s">
        <v>847</v>
      </c>
      <c r="B168" s="15"/>
      <c r="C168" s="15"/>
      <c r="D168" s="89" t="s">
        <v>848</v>
      </c>
      <c r="E168" s="89"/>
      <c r="F168" s="90"/>
      <c r="G168" s="91"/>
      <c r="H168" s="91"/>
      <c r="I168" s="92" t="n">
        <f aca="false">SUM(I169:I177)</f>
        <v>2130.1</v>
      </c>
      <c r="J168" s="93"/>
      <c r="K168" s="92" t="n">
        <f aca="false">SUM(K169:K177)</f>
        <v>0</v>
      </c>
      <c r="L168" s="93"/>
      <c r="M168" s="92" t="n">
        <f aca="false">SUM(M169:M177)</f>
        <v>0</v>
      </c>
      <c r="O168" s="0"/>
      <c r="P168" s="0"/>
    </row>
    <row r="169" customFormat="false" ht="68.25" hidden="false" customHeight="true" outlineLevel="0" collapsed="false">
      <c r="A169" s="62" t="s">
        <v>849</v>
      </c>
      <c r="B169" s="62" t="s">
        <v>850</v>
      </c>
      <c r="C169" s="62" t="s">
        <v>50</v>
      </c>
      <c r="D169" s="63" t="s">
        <v>851</v>
      </c>
      <c r="E169" s="62" t="s">
        <v>37</v>
      </c>
      <c r="F169" s="64" t="n">
        <v>1</v>
      </c>
      <c r="G169" s="64" t="n">
        <v>517.24</v>
      </c>
      <c r="H169" s="64" t="n">
        <v>622.49</v>
      </c>
      <c r="I169" s="59" t="n">
        <f aca="false">F169*H169</f>
        <v>622.49</v>
      </c>
      <c r="J169" s="66"/>
      <c r="K169" s="67"/>
      <c r="L169" s="66"/>
      <c r="M169" s="67"/>
    </row>
    <row r="170" customFormat="false" ht="30" hidden="false" customHeight="true" outlineLevel="0" collapsed="false">
      <c r="A170" s="62" t="s">
        <v>852</v>
      </c>
      <c r="B170" s="62" t="s">
        <v>808</v>
      </c>
      <c r="C170" s="62" t="s">
        <v>45</v>
      </c>
      <c r="D170" s="63" t="s">
        <v>809</v>
      </c>
      <c r="E170" s="62" t="s">
        <v>260</v>
      </c>
      <c r="F170" s="64" t="n">
        <v>2</v>
      </c>
      <c r="G170" s="64" t="n">
        <v>5.31</v>
      </c>
      <c r="H170" s="64" t="n">
        <v>6.39</v>
      </c>
      <c r="I170" s="59" t="n">
        <f aca="false">F170*H170</f>
        <v>12.78</v>
      </c>
      <c r="J170" s="66"/>
      <c r="K170" s="67"/>
      <c r="L170" s="66"/>
      <c r="M170" s="67"/>
    </row>
    <row r="171" customFormat="false" ht="49.5" hidden="false" customHeight="true" outlineLevel="0" collapsed="false">
      <c r="A171" s="62" t="s">
        <v>853</v>
      </c>
      <c r="B171" s="62" t="s">
        <v>779</v>
      </c>
      <c r="C171" s="62" t="s">
        <v>54</v>
      </c>
      <c r="D171" s="63" t="s">
        <v>780</v>
      </c>
      <c r="E171" s="62" t="s">
        <v>56</v>
      </c>
      <c r="F171" s="64" t="n">
        <v>2</v>
      </c>
      <c r="G171" s="64" t="n">
        <v>8.63</v>
      </c>
      <c r="H171" s="64" t="n">
        <v>10.38</v>
      </c>
      <c r="I171" s="59" t="n">
        <f aca="false">F171*H171</f>
        <v>20.76</v>
      </c>
      <c r="J171" s="66"/>
      <c r="K171" s="67"/>
      <c r="L171" s="66"/>
      <c r="M171" s="67"/>
    </row>
    <row r="172" customFormat="false" ht="30" hidden="false" customHeight="true" outlineLevel="0" collapsed="false">
      <c r="A172" s="62" t="s">
        <v>854</v>
      </c>
      <c r="B172" s="62" t="s">
        <v>838</v>
      </c>
      <c r="C172" s="62" t="s">
        <v>54</v>
      </c>
      <c r="D172" s="63" t="s">
        <v>839</v>
      </c>
      <c r="E172" s="62" t="s">
        <v>37</v>
      </c>
      <c r="F172" s="64" t="n">
        <v>1</v>
      </c>
      <c r="G172" s="64" t="n">
        <v>11.33</v>
      </c>
      <c r="H172" s="64" t="n">
        <v>13.63</v>
      </c>
      <c r="I172" s="59" t="n">
        <f aca="false">F172*H172</f>
        <v>13.63</v>
      </c>
      <c r="J172" s="66"/>
      <c r="K172" s="67"/>
      <c r="L172" s="66"/>
      <c r="M172" s="67"/>
    </row>
    <row r="173" customFormat="false" ht="35.05" hidden="false" customHeight="false" outlineLevel="0" collapsed="false">
      <c r="A173" s="62" t="s">
        <v>855</v>
      </c>
      <c r="B173" s="62" t="s">
        <v>821</v>
      </c>
      <c r="C173" s="62" t="s">
        <v>54</v>
      </c>
      <c r="D173" s="63" t="s">
        <v>822</v>
      </c>
      <c r="E173" s="62" t="s">
        <v>56</v>
      </c>
      <c r="F173" s="64" t="n">
        <v>90</v>
      </c>
      <c r="G173" s="64" t="n">
        <v>3.27</v>
      </c>
      <c r="H173" s="64" t="n">
        <v>3.93</v>
      </c>
      <c r="I173" s="59" t="n">
        <f aca="false">F173*H173</f>
        <v>353.7</v>
      </c>
      <c r="J173" s="66"/>
      <c r="K173" s="67"/>
      <c r="L173" s="66"/>
      <c r="M173" s="67"/>
    </row>
    <row r="174" customFormat="false" ht="30" hidden="false" customHeight="true" outlineLevel="0" collapsed="false">
      <c r="A174" s="62" t="s">
        <v>856</v>
      </c>
      <c r="B174" s="62" t="s">
        <v>857</v>
      </c>
      <c r="C174" s="62" t="s">
        <v>45</v>
      </c>
      <c r="D174" s="63" t="s">
        <v>858</v>
      </c>
      <c r="E174" s="62" t="s">
        <v>47</v>
      </c>
      <c r="F174" s="64" t="n">
        <v>1</v>
      </c>
      <c r="G174" s="64" t="n">
        <v>6.08</v>
      </c>
      <c r="H174" s="64" t="n">
        <v>7.31</v>
      </c>
      <c r="I174" s="59" t="n">
        <f aca="false">F174*H174</f>
        <v>7.31</v>
      </c>
      <c r="J174" s="66"/>
      <c r="K174" s="67"/>
      <c r="L174" s="66"/>
      <c r="M174" s="67"/>
    </row>
    <row r="175" customFormat="false" ht="30" hidden="false" customHeight="true" outlineLevel="0" collapsed="false">
      <c r="A175" s="62" t="s">
        <v>859</v>
      </c>
      <c r="B175" s="62" t="s">
        <v>818</v>
      </c>
      <c r="C175" s="62" t="s">
        <v>54</v>
      </c>
      <c r="D175" s="63" t="s">
        <v>819</v>
      </c>
      <c r="E175" s="62" t="s">
        <v>37</v>
      </c>
      <c r="F175" s="64" t="n">
        <v>1</v>
      </c>
      <c r="G175" s="64" t="n">
        <v>30.7</v>
      </c>
      <c r="H175" s="64" t="n">
        <v>36.94</v>
      </c>
      <c r="I175" s="59" t="n">
        <f aca="false">F175*H175</f>
        <v>36.94</v>
      </c>
      <c r="J175" s="66"/>
      <c r="K175" s="67"/>
      <c r="L175" s="66"/>
      <c r="M175" s="67"/>
    </row>
    <row r="176" customFormat="false" ht="30" hidden="false" customHeight="true" outlineLevel="0" collapsed="false">
      <c r="A176" s="62" t="s">
        <v>860</v>
      </c>
      <c r="B176" s="62" t="s">
        <v>811</v>
      </c>
      <c r="C176" s="62" t="s">
        <v>45</v>
      </c>
      <c r="D176" s="63" t="s">
        <v>812</v>
      </c>
      <c r="E176" s="62" t="s">
        <v>260</v>
      </c>
      <c r="F176" s="64" t="n">
        <v>2</v>
      </c>
      <c r="G176" s="64" t="n">
        <v>4.39</v>
      </c>
      <c r="H176" s="64" t="n">
        <v>5.28</v>
      </c>
      <c r="I176" s="59" t="n">
        <f aca="false">F176*H176</f>
        <v>10.56</v>
      </c>
      <c r="J176" s="66"/>
      <c r="K176" s="67"/>
      <c r="L176" s="66"/>
      <c r="M176" s="67"/>
    </row>
    <row r="177" customFormat="false" ht="30" hidden="false" customHeight="true" outlineLevel="0" collapsed="false">
      <c r="A177" s="62" t="s">
        <v>861</v>
      </c>
      <c r="B177" s="62" t="s">
        <v>324</v>
      </c>
      <c r="C177" s="62" t="s">
        <v>54</v>
      </c>
      <c r="D177" s="63" t="s">
        <v>325</v>
      </c>
      <c r="E177" s="62" t="s">
        <v>37</v>
      </c>
      <c r="F177" s="64" t="n">
        <v>1</v>
      </c>
      <c r="G177" s="64" t="n">
        <v>874.06</v>
      </c>
      <c r="H177" s="64" t="n">
        <v>1051.93</v>
      </c>
      <c r="I177" s="59" t="n">
        <f aca="false">F177*H177</f>
        <v>1051.93</v>
      </c>
      <c r="J177" s="66"/>
      <c r="K177" s="67"/>
      <c r="L177" s="66"/>
      <c r="M177" s="67"/>
    </row>
    <row r="178" s="74" customFormat="true" ht="25.5" hidden="false" customHeight="true" outlineLevel="0" collapsed="false">
      <c r="A178" s="15" t="s">
        <v>862</v>
      </c>
      <c r="B178" s="15"/>
      <c r="C178" s="15"/>
      <c r="D178" s="89" t="s">
        <v>863</v>
      </c>
      <c r="E178" s="89"/>
      <c r="F178" s="90"/>
      <c r="G178" s="91"/>
      <c r="H178" s="91"/>
      <c r="I178" s="92" t="n">
        <f aca="false">SUM(I179:I187)</f>
        <v>1320.99</v>
      </c>
      <c r="J178" s="93"/>
      <c r="K178" s="92" t="n">
        <f aca="false">SUM(K179:K187)</f>
        <v>0</v>
      </c>
      <c r="L178" s="93"/>
      <c r="M178" s="92" t="n">
        <f aca="false">SUM(M179:M187)</f>
        <v>0</v>
      </c>
      <c r="O178" s="0"/>
      <c r="P178" s="0"/>
    </row>
    <row r="179" customFormat="false" ht="30" hidden="false" customHeight="true" outlineLevel="0" collapsed="false">
      <c r="A179" s="62" t="s">
        <v>864</v>
      </c>
      <c r="B179" s="62" t="s">
        <v>280</v>
      </c>
      <c r="C179" s="62" t="s">
        <v>54</v>
      </c>
      <c r="D179" s="63" t="s">
        <v>281</v>
      </c>
      <c r="E179" s="62" t="s">
        <v>60</v>
      </c>
      <c r="F179" s="64" t="n">
        <v>0.5</v>
      </c>
      <c r="G179" s="64" t="n">
        <v>60.33</v>
      </c>
      <c r="H179" s="64" t="n">
        <v>72.6</v>
      </c>
      <c r="I179" s="59" t="n">
        <f aca="false">F179*H179</f>
        <v>36.3</v>
      </c>
      <c r="J179" s="66"/>
      <c r="K179" s="67"/>
      <c r="L179" s="66"/>
      <c r="M179" s="67"/>
    </row>
    <row r="180" customFormat="false" ht="30" hidden="false" customHeight="true" outlineLevel="0" collapsed="false">
      <c r="A180" s="62" t="s">
        <v>865</v>
      </c>
      <c r="B180" s="62" t="s">
        <v>830</v>
      </c>
      <c r="C180" s="62" t="s">
        <v>45</v>
      </c>
      <c r="D180" s="63" t="s">
        <v>831</v>
      </c>
      <c r="E180" s="62" t="s">
        <v>260</v>
      </c>
      <c r="F180" s="64" t="n">
        <v>40</v>
      </c>
      <c r="G180" s="64" t="n">
        <v>10.64</v>
      </c>
      <c r="H180" s="64" t="n">
        <v>12.8</v>
      </c>
      <c r="I180" s="59" t="n">
        <f aca="false">F180*H180</f>
        <v>512</v>
      </c>
      <c r="J180" s="66"/>
      <c r="K180" s="67"/>
      <c r="L180" s="66"/>
      <c r="M180" s="67"/>
    </row>
    <row r="181" customFormat="false" ht="30" hidden="false" customHeight="true" outlineLevel="0" collapsed="false">
      <c r="A181" s="62" t="s">
        <v>866</v>
      </c>
      <c r="B181" s="62" t="s">
        <v>867</v>
      </c>
      <c r="C181" s="62" t="s">
        <v>45</v>
      </c>
      <c r="D181" s="63" t="s">
        <v>868</v>
      </c>
      <c r="E181" s="62" t="s">
        <v>47</v>
      </c>
      <c r="F181" s="64" t="n">
        <v>3</v>
      </c>
      <c r="G181" s="64" t="n">
        <v>1.99</v>
      </c>
      <c r="H181" s="64" t="n">
        <v>2.39</v>
      </c>
      <c r="I181" s="59" t="n">
        <f aca="false">F181*H181</f>
        <v>7.17</v>
      </c>
      <c r="J181" s="66"/>
      <c r="K181" s="67"/>
      <c r="L181" s="66"/>
      <c r="M181" s="67"/>
    </row>
    <row r="182" customFormat="false" ht="30" hidden="false" customHeight="true" outlineLevel="0" collapsed="false">
      <c r="A182" s="62" t="s">
        <v>869</v>
      </c>
      <c r="B182" s="62" t="s">
        <v>870</v>
      </c>
      <c r="C182" s="62" t="s">
        <v>45</v>
      </c>
      <c r="D182" s="63" t="s">
        <v>871</v>
      </c>
      <c r="E182" s="62" t="s">
        <v>47</v>
      </c>
      <c r="F182" s="64" t="n">
        <v>10</v>
      </c>
      <c r="G182" s="64" t="n">
        <v>11.63</v>
      </c>
      <c r="H182" s="64" t="n">
        <v>13.99</v>
      </c>
      <c r="I182" s="59" t="n">
        <f aca="false">F182*H182</f>
        <v>139.9</v>
      </c>
      <c r="J182" s="66"/>
      <c r="K182" s="67"/>
      <c r="L182" s="66"/>
      <c r="M182" s="67"/>
    </row>
    <row r="183" customFormat="false" ht="30" hidden="false" customHeight="true" outlineLevel="0" collapsed="false">
      <c r="A183" s="62" t="s">
        <v>872</v>
      </c>
      <c r="B183" s="62" t="s">
        <v>766</v>
      </c>
      <c r="C183" s="62" t="s">
        <v>45</v>
      </c>
      <c r="D183" s="63" t="s">
        <v>767</v>
      </c>
      <c r="E183" s="62" t="s">
        <v>260</v>
      </c>
      <c r="F183" s="64" t="n">
        <v>40</v>
      </c>
      <c r="G183" s="64" t="n">
        <v>9.54</v>
      </c>
      <c r="H183" s="64" t="n">
        <v>11.48</v>
      </c>
      <c r="I183" s="59" t="n">
        <f aca="false">F183*H183</f>
        <v>459.2</v>
      </c>
      <c r="J183" s="66"/>
      <c r="K183" s="67"/>
      <c r="L183" s="66"/>
      <c r="M183" s="67"/>
    </row>
    <row r="184" customFormat="false" ht="30" hidden="false" customHeight="true" outlineLevel="0" collapsed="false">
      <c r="A184" s="62" t="s">
        <v>873</v>
      </c>
      <c r="B184" s="62" t="s">
        <v>874</v>
      </c>
      <c r="C184" s="62" t="s">
        <v>45</v>
      </c>
      <c r="D184" s="63" t="s">
        <v>875</v>
      </c>
      <c r="E184" s="62" t="s">
        <v>47</v>
      </c>
      <c r="F184" s="64" t="n">
        <v>6</v>
      </c>
      <c r="G184" s="64" t="n">
        <v>5.19</v>
      </c>
      <c r="H184" s="64" t="n">
        <v>6.24</v>
      </c>
      <c r="I184" s="59" t="n">
        <f aca="false">F184*H184</f>
        <v>37.44</v>
      </c>
      <c r="J184" s="66"/>
      <c r="K184" s="67"/>
      <c r="L184" s="66"/>
      <c r="M184" s="67"/>
    </row>
    <row r="185" customFormat="false" ht="30" hidden="false" customHeight="true" outlineLevel="0" collapsed="false">
      <c r="A185" s="62" t="s">
        <v>876</v>
      </c>
      <c r="B185" s="62" t="s">
        <v>877</v>
      </c>
      <c r="C185" s="62" t="s">
        <v>50</v>
      </c>
      <c r="D185" s="63" t="s">
        <v>878</v>
      </c>
      <c r="E185" s="62" t="s">
        <v>37</v>
      </c>
      <c r="F185" s="64" t="n">
        <v>1</v>
      </c>
      <c r="G185" s="64" t="n">
        <v>38.72</v>
      </c>
      <c r="H185" s="64" t="n">
        <v>46.59</v>
      </c>
      <c r="I185" s="59" t="n">
        <f aca="false">F185*H185</f>
        <v>46.59</v>
      </c>
      <c r="J185" s="66"/>
      <c r="K185" s="67"/>
      <c r="L185" s="66"/>
      <c r="M185" s="67"/>
    </row>
    <row r="186" customFormat="false" ht="30" hidden="false" customHeight="true" outlineLevel="0" collapsed="false">
      <c r="A186" s="62" t="s">
        <v>879</v>
      </c>
      <c r="B186" s="62" t="s">
        <v>880</v>
      </c>
      <c r="C186" s="62" t="s">
        <v>50</v>
      </c>
      <c r="D186" s="63" t="s">
        <v>881</v>
      </c>
      <c r="E186" s="62" t="s">
        <v>37</v>
      </c>
      <c r="F186" s="64" t="n">
        <v>1</v>
      </c>
      <c r="G186" s="64" t="n">
        <v>44.35</v>
      </c>
      <c r="H186" s="64" t="n">
        <v>53.37</v>
      </c>
      <c r="I186" s="59" t="n">
        <f aca="false">F186*H186</f>
        <v>53.37</v>
      </c>
      <c r="J186" s="66"/>
      <c r="K186" s="67"/>
      <c r="L186" s="66"/>
      <c r="M186" s="67"/>
    </row>
    <row r="187" customFormat="false" ht="30" hidden="false" customHeight="true" outlineLevel="0" collapsed="false">
      <c r="A187" s="62" t="s">
        <v>882</v>
      </c>
      <c r="B187" s="62" t="s">
        <v>128</v>
      </c>
      <c r="C187" s="62" t="s">
        <v>54</v>
      </c>
      <c r="D187" s="63" t="s">
        <v>129</v>
      </c>
      <c r="E187" s="62" t="s">
        <v>60</v>
      </c>
      <c r="F187" s="64" t="n">
        <v>0.5</v>
      </c>
      <c r="G187" s="64" t="n">
        <v>48.23</v>
      </c>
      <c r="H187" s="64" t="n">
        <v>58.04</v>
      </c>
      <c r="I187" s="59" t="n">
        <f aca="false">F187*H187</f>
        <v>29.02</v>
      </c>
      <c r="J187" s="66"/>
      <c r="K187" s="67"/>
      <c r="L187" s="66"/>
      <c r="M187" s="67"/>
    </row>
    <row r="188" customFormat="false" ht="24" hidden="false" customHeight="true" outlineLevel="0" collapsed="false">
      <c r="A188" s="53" t="s">
        <v>316</v>
      </c>
      <c r="B188" s="53"/>
      <c r="C188" s="53"/>
      <c r="D188" s="54" t="s">
        <v>317</v>
      </c>
      <c r="E188" s="54"/>
      <c r="F188" s="55"/>
      <c r="G188" s="56"/>
      <c r="H188" s="56"/>
      <c r="I188" s="57" t="n">
        <f aca="false">I189+I196+I207+I217+I231+I238</f>
        <v>40675.9651</v>
      </c>
      <c r="J188" s="58"/>
      <c r="K188" s="57" t="n">
        <f aca="false">K189+K196+K207+K217+K231+K238</f>
        <v>30860.14</v>
      </c>
      <c r="L188" s="58"/>
      <c r="M188" s="57" t="n">
        <f aca="false">M189+M196+M207+M217+M231+M238</f>
        <v>7055.47</v>
      </c>
    </row>
    <row r="189" s="74" customFormat="true" ht="24" hidden="false" customHeight="true" outlineLevel="0" collapsed="false">
      <c r="A189" s="15" t="s">
        <v>318</v>
      </c>
      <c r="B189" s="15"/>
      <c r="C189" s="15"/>
      <c r="D189" s="89" t="s">
        <v>883</v>
      </c>
      <c r="E189" s="89"/>
      <c r="F189" s="90"/>
      <c r="G189" s="91"/>
      <c r="H189" s="91"/>
      <c r="I189" s="92" t="n">
        <f aca="false">SUM(I190:I195)</f>
        <v>541.589</v>
      </c>
      <c r="J189" s="93"/>
      <c r="K189" s="92" t="n">
        <f aca="false">SUM(K190:K195)</f>
        <v>0</v>
      </c>
      <c r="L189" s="93"/>
      <c r="M189" s="92" t="n">
        <f aca="false">SUM(M190:M195)</f>
        <v>541.59</v>
      </c>
      <c r="O189" s="0"/>
      <c r="P189" s="0"/>
    </row>
    <row r="190" customFormat="false" ht="27" hidden="false" customHeight="true" outlineLevel="0" collapsed="false">
      <c r="A190" s="23" t="s">
        <v>320</v>
      </c>
      <c r="B190" s="23" t="s">
        <v>280</v>
      </c>
      <c r="C190" s="23" t="s">
        <v>54</v>
      </c>
      <c r="D190" s="24" t="s">
        <v>281</v>
      </c>
      <c r="E190" s="23" t="s">
        <v>60</v>
      </c>
      <c r="F190" s="25" t="n">
        <v>1.8</v>
      </c>
      <c r="G190" s="25" t="n">
        <v>60.33</v>
      </c>
      <c r="H190" s="25" t="n">
        <v>72.595</v>
      </c>
      <c r="I190" s="59" t="n">
        <f aca="false">F190*H190</f>
        <v>130.671</v>
      </c>
      <c r="J190" s="60"/>
      <c r="K190" s="61"/>
      <c r="L190" s="60" t="n">
        <v>1.8</v>
      </c>
      <c r="M190" s="61" t="n">
        <v>130.68</v>
      </c>
    </row>
    <row r="191" customFormat="false" ht="27" hidden="false" customHeight="true" outlineLevel="0" collapsed="false">
      <c r="A191" s="23" t="s">
        <v>323</v>
      </c>
      <c r="B191" s="23" t="s">
        <v>361</v>
      </c>
      <c r="C191" s="23" t="s">
        <v>54</v>
      </c>
      <c r="D191" s="24" t="s">
        <v>362</v>
      </c>
      <c r="E191" s="23" t="s">
        <v>56</v>
      </c>
      <c r="F191" s="25" t="n">
        <v>24</v>
      </c>
      <c r="G191" s="25" t="n">
        <v>8.99</v>
      </c>
      <c r="H191" s="25" t="n">
        <v>10.81</v>
      </c>
      <c r="I191" s="59" t="n">
        <f aca="false">F191*H191</f>
        <v>259.44</v>
      </c>
      <c r="J191" s="60"/>
      <c r="K191" s="61"/>
      <c r="L191" s="60" t="n">
        <v>24</v>
      </c>
      <c r="M191" s="61" t="n">
        <v>259.44</v>
      </c>
    </row>
    <row r="192" customFormat="false" ht="27" hidden="false" customHeight="true" outlineLevel="0" collapsed="false">
      <c r="A192" s="23" t="s">
        <v>326</v>
      </c>
      <c r="B192" s="23" t="s">
        <v>370</v>
      </c>
      <c r="C192" s="23" t="s">
        <v>54</v>
      </c>
      <c r="D192" s="24" t="s">
        <v>371</v>
      </c>
      <c r="E192" s="23" t="s">
        <v>37</v>
      </c>
      <c r="F192" s="25" t="n">
        <v>4</v>
      </c>
      <c r="G192" s="25" t="n">
        <v>6.18</v>
      </c>
      <c r="H192" s="25" t="n">
        <v>7.43</v>
      </c>
      <c r="I192" s="59" t="n">
        <f aca="false">F192*H192</f>
        <v>29.72</v>
      </c>
      <c r="J192" s="60"/>
      <c r="K192" s="61"/>
      <c r="L192" s="60" t="n">
        <v>4</v>
      </c>
      <c r="M192" s="61" t="n">
        <v>29.72</v>
      </c>
    </row>
    <row r="193" customFormat="false" ht="27" hidden="false" customHeight="true" outlineLevel="0" collapsed="false">
      <c r="A193" s="62" t="s">
        <v>332</v>
      </c>
      <c r="B193" s="68" t="s">
        <v>367</v>
      </c>
      <c r="C193" s="62" t="s">
        <v>54</v>
      </c>
      <c r="D193" s="63" t="s">
        <v>368</v>
      </c>
      <c r="E193" s="62" t="s">
        <v>37</v>
      </c>
      <c r="F193" s="64" t="n">
        <v>8</v>
      </c>
      <c r="G193" s="64" t="n">
        <v>4.55</v>
      </c>
      <c r="H193" s="64" t="n">
        <v>5.47</v>
      </c>
      <c r="I193" s="59" t="n">
        <f aca="false">F193*H193</f>
        <v>43.76</v>
      </c>
      <c r="J193" s="66"/>
      <c r="K193" s="67"/>
      <c r="L193" s="66" t="n">
        <v>8</v>
      </c>
      <c r="M193" s="67" t="n">
        <v>43.76</v>
      </c>
    </row>
    <row r="194" customFormat="false" ht="27" hidden="false" customHeight="true" outlineLevel="0" collapsed="false">
      <c r="A194" s="23" t="s">
        <v>335</v>
      </c>
      <c r="B194" s="23" t="s">
        <v>376</v>
      </c>
      <c r="C194" s="23" t="s">
        <v>54</v>
      </c>
      <c r="D194" s="24" t="s">
        <v>377</v>
      </c>
      <c r="E194" s="23" t="s">
        <v>37</v>
      </c>
      <c r="F194" s="25" t="n">
        <v>1</v>
      </c>
      <c r="G194" s="25" t="n">
        <v>21.35</v>
      </c>
      <c r="H194" s="25" t="n">
        <v>25.69</v>
      </c>
      <c r="I194" s="59" t="n">
        <f aca="false">F194*H194</f>
        <v>25.69</v>
      </c>
      <c r="J194" s="60"/>
      <c r="K194" s="61"/>
      <c r="L194" s="60" t="n">
        <v>1</v>
      </c>
      <c r="M194" s="61" t="n">
        <v>25.69</v>
      </c>
    </row>
    <row r="195" customFormat="false" ht="27" hidden="false" customHeight="true" outlineLevel="0" collapsed="false">
      <c r="A195" s="23" t="s">
        <v>338</v>
      </c>
      <c r="B195" s="23" t="s">
        <v>406</v>
      </c>
      <c r="C195" s="23" t="s">
        <v>54</v>
      </c>
      <c r="D195" s="24" t="s">
        <v>884</v>
      </c>
      <c r="E195" s="23" t="s">
        <v>60</v>
      </c>
      <c r="F195" s="25" t="n">
        <v>1.8</v>
      </c>
      <c r="G195" s="25" t="n">
        <v>24.15</v>
      </c>
      <c r="H195" s="25" t="n">
        <v>29.06</v>
      </c>
      <c r="I195" s="59" t="n">
        <f aca="false">F195*H195</f>
        <v>52.308</v>
      </c>
      <c r="J195" s="60"/>
      <c r="K195" s="61"/>
      <c r="L195" s="60" t="n">
        <v>1.8</v>
      </c>
      <c r="M195" s="61" t="n">
        <v>52.3</v>
      </c>
    </row>
    <row r="196" s="74" customFormat="true" ht="24" hidden="false" customHeight="true" outlineLevel="0" collapsed="false">
      <c r="A196" s="15" t="s">
        <v>348</v>
      </c>
      <c r="B196" s="15"/>
      <c r="C196" s="15"/>
      <c r="D196" s="89" t="s">
        <v>349</v>
      </c>
      <c r="E196" s="89"/>
      <c r="F196" s="90"/>
      <c r="G196" s="91"/>
      <c r="H196" s="91"/>
      <c r="I196" s="92" t="n">
        <f aca="false">SUM(I197:I206)</f>
        <v>1350.7011</v>
      </c>
      <c r="J196" s="93"/>
      <c r="K196" s="92" t="n">
        <f aca="false">SUM(K197:K206)</f>
        <v>0</v>
      </c>
      <c r="L196" s="93"/>
      <c r="M196" s="92" t="n">
        <f aca="false">SUM(M197:M206)</f>
        <v>0</v>
      </c>
      <c r="O196" s="0"/>
      <c r="P196" s="0"/>
    </row>
    <row r="197" customFormat="false" ht="34.5" hidden="false" customHeight="true" outlineLevel="0" collapsed="false">
      <c r="A197" s="23" t="s">
        <v>350</v>
      </c>
      <c r="B197" s="23" t="s">
        <v>351</v>
      </c>
      <c r="C197" s="23" t="s">
        <v>54</v>
      </c>
      <c r="D197" s="24" t="s">
        <v>352</v>
      </c>
      <c r="E197" s="23" t="s">
        <v>37</v>
      </c>
      <c r="F197" s="25" t="n">
        <v>1</v>
      </c>
      <c r="G197" s="25" t="n">
        <v>866.77</v>
      </c>
      <c r="H197" s="25" t="n">
        <v>1043.1491</v>
      </c>
      <c r="I197" s="59" t="n">
        <f aca="false">F197*H197</f>
        <v>1043.1491</v>
      </c>
      <c r="J197" s="60"/>
      <c r="K197" s="61"/>
      <c r="L197" s="60"/>
      <c r="M197" s="61"/>
    </row>
    <row r="198" customFormat="false" ht="45" hidden="false" customHeight="true" outlineLevel="0" collapsed="false">
      <c r="A198" s="23" t="s">
        <v>353</v>
      </c>
      <c r="B198" s="23" t="s">
        <v>885</v>
      </c>
      <c r="C198" s="23" t="s">
        <v>54</v>
      </c>
      <c r="D198" s="24" t="s">
        <v>886</v>
      </c>
      <c r="E198" s="23" t="s">
        <v>37</v>
      </c>
      <c r="F198" s="25" t="n">
        <v>2</v>
      </c>
      <c r="G198" s="25" t="n">
        <v>15.12</v>
      </c>
      <c r="H198" s="25" t="n">
        <v>18.187</v>
      </c>
      <c r="I198" s="59" t="n">
        <f aca="false">F198*H198</f>
        <v>36.374</v>
      </c>
      <c r="J198" s="60"/>
      <c r="K198" s="61"/>
      <c r="L198" s="60"/>
      <c r="M198" s="61"/>
    </row>
    <row r="199" customFormat="false" ht="51" hidden="false" customHeight="true" outlineLevel="0" collapsed="false">
      <c r="A199" s="23" t="s">
        <v>354</v>
      </c>
      <c r="B199" s="23" t="s">
        <v>358</v>
      </c>
      <c r="C199" s="23" t="s">
        <v>54</v>
      </c>
      <c r="D199" s="24" t="s">
        <v>887</v>
      </c>
      <c r="E199" s="23" t="s">
        <v>37</v>
      </c>
      <c r="F199" s="25" t="n">
        <v>1</v>
      </c>
      <c r="G199" s="25" t="n">
        <v>19.84</v>
      </c>
      <c r="H199" s="25" t="n">
        <v>23.87</v>
      </c>
      <c r="I199" s="59" t="n">
        <f aca="false">F199*H199</f>
        <v>23.87</v>
      </c>
      <c r="J199" s="60"/>
      <c r="K199" s="61"/>
      <c r="L199" s="60"/>
      <c r="M199" s="61"/>
    </row>
    <row r="200" customFormat="false" ht="34.5" hidden="false" customHeight="true" outlineLevel="0" collapsed="false">
      <c r="A200" s="23" t="s">
        <v>357</v>
      </c>
      <c r="B200" s="23" t="s">
        <v>888</v>
      </c>
      <c r="C200" s="23" t="s">
        <v>54</v>
      </c>
      <c r="D200" s="24" t="s">
        <v>889</v>
      </c>
      <c r="E200" s="23" t="s">
        <v>37</v>
      </c>
      <c r="F200" s="25" t="n">
        <v>1</v>
      </c>
      <c r="G200" s="25" t="n">
        <v>58.88</v>
      </c>
      <c r="H200" s="25" t="n">
        <v>70.86</v>
      </c>
      <c r="I200" s="59" t="n">
        <f aca="false">F200*H200</f>
        <v>70.86</v>
      </c>
      <c r="J200" s="60"/>
      <c r="K200" s="61"/>
      <c r="L200" s="60"/>
      <c r="M200" s="61"/>
    </row>
    <row r="201" customFormat="false" ht="34.5" hidden="false" customHeight="true" outlineLevel="0" collapsed="false">
      <c r="A201" s="23" t="s">
        <v>360</v>
      </c>
      <c r="B201" s="23" t="s">
        <v>890</v>
      </c>
      <c r="C201" s="23" t="s">
        <v>54</v>
      </c>
      <c r="D201" s="24" t="s">
        <v>891</v>
      </c>
      <c r="E201" s="23" t="s">
        <v>56</v>
      </c>
      <c r="F201" s="25" t="n">
        <v>3.6</v>
      </c>
      <c r="G201" s="25" t="n">
        <v>5.18</v>
      </c>
      <c r="H201" s="25" t="n">
        <v>6.23</v>
      </c>
      <c r="I201" s="59" t="n">
        <f aca="false">F201*H201</f>
        <v>22.428</v>
      </c>
      <c r="J201" s="60"/>
      <c r="K201" s="61"/>
      <c r="L201" s="60"/>
      <c r="M201" s="61"/>
    </row>
    <row r="202" customFormat="false" ht="34.5" hidden="false" customHeight="true" outlineLevel="0" collapsed="false">
      <c r="A202" s="23" t="s">
        <v>363</v>
      </c>
      <c r="B202" s="23" t="s">
        <v>892</v>
      </c>
      <c r="C202" s="23" t="s">
        <v>54</v>
      </c>
      <c r="D202" s="24" t="s">
        <v>893</v>
      </c>
      <c r="E202" s="23" t="s">
        <v>37</v>
      </c>
      <c r="F202" s="25" t="n">
        <v>1</v>
      </c>
      <c r="G202" s="25" t="n">
        <v>10.03</v>
      </c>
      <c r="H202" s="25" t="n">
        <v>12.07</v>
      </c>
      <c r="I202" s="59" t="n">
        <f aca="false">F202*H202</f>
        <v>12.07</v>
      </c>
      <c r="J202" s="60"/>
      <c r="K202" s="61"/>
      <c r="L202" s="60"/>
      <c r="M202" s="61"/>
    </row>
    <row r="203" customFormat="false" ht="34.5" hidden="false" customHeight="true" outlineLevel="0" collapsed="false">
      <c r="A203" s="23" t="s">
        <v>366</v>
      </c>
      <c r="B203" s="23" t="s">
        <v>396</v>
      </c>
      <c r="C203" s="23" t="s">
        <v>54</v>
      </c>
      <c r="D203" s="24" t="s">
        <v>397</v>
      </c>
      <c r="E203" s="23" t="s">
        <v>37</v>
      </c>
      <c r="F203" s="25" t="n">
        <v>3</v>
      </c>
      <c r="G203" s="25" t="n">
        <v>7.33</v>
      </c>
      <c r="H203" s="25" t="n">
        <v>8.82</v>
      </c>
      <c r="I203" s="59" t="n">
        <f aca="false">F203*H203</f>
        <v>26.46</v>
      </c>
      <c r="J203" s="60"/>
      <c r="K203" s="61"/>
      <c r="L203" s="60"/>
      <c r="M203" s="61"/>
    </row>
    <row r="204" customFormat="false" ht="34.5" hidden="false" customHeight="true" outlineLevel="0" collapsed="false">
      <c r="A204" s="23" t="s">
        <v>369</v>
      </c>
      <c r="B204" s="23" t="s">
        <v>894</v>
      </c>
      <c r="C204" s="23" t="s">
        <v>54</v>
      </c>
      <c r="D204" s="24" t="s">
        <v>895</v>
      </c>
      <c r="E204" s="23" t="s">
        <v>37</v>
      </c>
      <c r="F204" s="25" t="n">
        <v>1</v>
      </c>
      <c r="G204" s="25" t="n">
        <v>31.05</v>
      </c>
      <c r="H204" s="25" t="n">
        <v>37.36</v>
      </c>
      <c r="I204" s="59" t="n">
        <f aca="false">F204*H204</f>
        <v>37.36</v>
      </c>
      <c r="J204" s="60"/>
      <c r="K204" s="61"/>
      <c r="L204" s="60"/>
      <c r="M204" s="61"/>
    </row>
    <row r="205" customFormat="false" ht="34.5" hidden="false" customHeight="true" outlineLevel="0" collapsed="false">
      <c r="A205" s="23" t="s">
        <v>372</v>
      </c>
      <c r="B205" s="23" t="s">
        <v>379</v>
      </c>
      <c r="C205" s="23" t="s">
        <v>54</v>
      </c>
      <c r="D205" s="24" t="s">
        <v>380</v>
      </c>
      <c r="E205" s="23" t="s">
        <v>37</v>
      </c>
      <c r="F205" s="25" t="n">
        <v>1</v>
      </c>
      <c r="G205" s="25" t="n">
        <v>38.82</v>
      </c>
      <c r="H205" s="25" t="n">
        <v>46.71</v>
      </c>
      <c r="I205" s="59" t="n">
        <f aca="false">F205*H205</f>
        <v>46.71</v>
      </c>
      <c r="J205" s="60"/>
      <c r="K205" s="61"/>
      <c r="L205" s="60"/>
      <c r="M205" s="61"/>
    </row>
    <row r="206" customFormat="false" ht="34.5" hidden="false" customHeight="true" outlineLevel="0" collapsed="false">
      <c r="A206" s="23" t="s">
        <v>375</v>
      </c>
      <c r="B206" s="23" t="s">
        <v>399</v>
      </c>
      <c r="C206" s="23" t="s">
        <v>54</v>
      </c>
      <c r="D206" s="24" t="s">
        <v>896</v>
      </c>
      <c r="E206" s="23" t="s">
        <v>37</v>
      </c>
      <c r="F206" s="25" t="n">
        <v>1</v>
      </c>
      <c r="G206" s="25" t="n">
        <v>26.11</v>
      </c>
      <c r="H206" s="25" t="n">
        <v>31.42</v>
      </c>
      <c r="I206" s="59" t="n">
        <f aca="false">F206*H206</f>
        <v>31.42</v>
      </c>
      <c r="J206" s="60"/>
      <c r="K206" s="61"/>
      <c r="L206" s="60"/>
      <c r="M206" s="61"/>
    </row>
    <row r="207" s="74" customFormat="true" ht="24" hidden="false" customHeight="true" outlineLevel="0" collapsed="false">
      <c r="A207" s="15" t="s">
        <v>387</v>
      </c>
      <c r="B207" s="15"/>
      <c r="C207" s="15"/>
      <c r="D207" s="89" t="s">
        <v>388</v>
      </c>
      <c r="E207" s="89"/>
      <c r="F207" s="90"/>
      <c r="G207" s="91"/>
      <c r="H207" s="91"/>
      <c r="I207" s="92" t="n">
        <f aca="false">SUM(I208:I216)</f>
        <v>806.02</v>
      </c>
      <c r="J207" s="93"/>
      <c r="K207" s="92" t="n">
        <f aca="false">SUM(K208:K216)</f>
        <v>0</v>
      </c>
      <c r="L207" s="93"/>
      <c r="M207" s="92" t="n">
        <f aca="false">SUM(M208:M216)</f>
        <v>0</v>
      </c>
      <c r="O207" s="0"/>
      <c r="P207" s="0"/>
    </row>
    <row r="208" customFormat="false" ht="33" hidden="false" customHeight="true" outlineLevel="0" collapsed="false">
      <c r="A208" s="23" t="s">
        <v>389</v>
      </c>
      <c r="B208" s="23" t="s">
        <v>280</v>
      </c>
      <c r="C208" s="23" t="s">
        <v>54</v>
      </c>
      <c r="D208" s="24" t="s">
        <v>281</v>
      </c>
      <c r="E208" s="23" t="s">
        <v>60</v>
      </c>
      <c r="F208" s="25" t="n">
        <v>0.5</v>
      </c>
      <c r="G208" s="25" t="n">
        <v>60.33</v>
      </c>
      <c r="H208" s="25" t="n">
        <v>72.6</v>
      </c>
      <c r="I208" s="59" t="n">
        <f aca="false">F208*H208</f>
        <v>36.3</v>
      </c>
      <c r="J208" s="60"/>
      <c r="K208" s="61"/>
      <c r="L208" s="60"/>
      <c r="M208" s="61"/>
    </row>
    <row r="209" customFormat="false" ht="33" hidden="false" customHeight="true" outlineLevel="0" collapsed="false">
      <c r="A209" s="23" t="s">
        <v>392</v>
      </c>
      <c r="B209" s="23" t="s">
        <v>390</v>
      </c>
      <c r="C209" s="23" t="s">
        <v>54</v>
      </c>
      <c r="D209" s="24" t="s">
        <v>391</v>
      </c>
      <c r="E209" s="23" t="s">
        <v>56</v>
      </c>
      <c r="F209" s="25" t="n">
        <v>40</v>
      </c>
      <c r="G209" s="25" t="n">
        <v>10.35</v>
      </c>
      <c r="H209" s="25" t="n">
        <v>12.45</v>
      </c>
      <c r="I209" s="59" t="n">
        <f aca="false">F209*H209</f>
        <v>498</v>
      </c>
      <c r="J209" s="60"/>
      <c r="K209" s="61"/>
      <c r="L209" s="60"/>
      <c r="M209" s="61"/>
    </row>
    <row r="210" customFormat="false" ht="33" hidden="false" customHeight="true" outlineLevel="0" collapsed="false">
      <c r="A210" s="23" t="s">
        <v>395</v>
      </c>
      <c r="B210" s="23" t="s">
        <v>393</v>
      </c>
      <c r="C210" s="23" t="s">
        <v>54</v>
      </c>
      <c r="D210" s="24" t="s">
        <v>394</v>
      </c>
      <c r="E210" s="23" t="s">
        <v>37</v>
      </c>
      <c r="F210" s="25" t="n">
        <v>3</v>
      </c>
      <c r="G210" s="25" t="n">
        <v>13.52</v>
      </c>
      <c r="H210" s="25" t="n">
        <v>16.27</v>
      </c>
      <c r="I210" s="59" t="n">
        <f aca="false">F210*H210</f>
        <v>48.81</v>
      </c>
      <c r="J210" s="60"/>
      <c r="K210" s="61"/>
      <c r="L210" s="60"/>
      <c r="M210" s="61"/>
    </row>
    <row r="211" customFormat="false" ht="33" hidden="false" customHeight="true" outlineLevel="0" collapsed="false">
      <c r="A211" s="23" t="s">
        <v>398</v>
      </c>
      <c r="B211" s="23" t="s">
        <v>396</v>
      </c>
      <c r="C211" s="23" t="s">
        <v>54</v>
      </c>
      <c r="D211" s="24" t="s">
        <v>397</v>
      </c>
      <c r="E211" s="23" t="s">
        <v>37</v>
      </c>
      <c r="F211" s="25" t="n">
        <v>10</v>
      </c>
      <c r="G211" s="25" t="n">
        <v>7.33</v>
      </c>
      <c r="H211" s="25" t="n">
        <v>8.82</v>
      </c>
      <c r="I211" s="59" t="n">
        <f aca="false">F211*H211</f>
        <v>88.2</v>
      </c>
      <c r="J211" s="60"/>
      <c r="K211" s="61"/>
      <c r="L211" s="60"/>
      <c r="M211" s="61"/>
    </row>
    <row r="212" customFormat="false" ht="33" hidden="false" customHeight="true" outlineLevel="0" collapsed="false">
      <c r="A212" s="23" t="s">
        <v>401</v>
      </c>
      <c r="B212" s="23" t="s">
        <v>399</v>
      </c>
      <c r="C212" s="23" t="s">
        <v>54</v>
      </c>
      <c r="D212" s="24" t="s">
        <v>896</v>
      </c>
      <c r="E212" s="23" t="s">
        <v>37</v>
      </c>
      <c r="F212" s="25" t="n">
        <v>1</v>
      </c>
      <c r="G212" s="25" t="n">
        <v>26.11</v>
      </c>
      <c r="H212" s="25" t="n">
        <v>31.42</v>
      </c>
      <c r="I212" s="59" t="n">
        <f aca="false">F212*H212</f>
        <v>31.42</v>
      </c>
      <c r="J212" s="60"/>
      <c r="K212" s="61"/>
      <c r="L212" s="60"/>
      <c r="M212" s="61"/>
    </row>
    <row r="213" customFormat="false" ht="24.75" hidden="false" customHeight="true" outlineLevel="0" collapsed="false">
      <c r="A213" s="23" t="s">
        <v>404</v>
      </c>
      <c r="B213" s="23" t="s">
        <v>128</v>
      </c>
      <c r="C213" s="23" t="s">
        <v>54</v>
      </c>
      <c r="D213" s="24" t="s">
        <v>129</v>
      </c>
      <c r="E213" s="23" t="s">
        <v>60</v>
      </c>
      <c r="F213" s="25" t="n">
        <v>0.5</v>
      </c>
      <c r="G213" s="25" t="n">
        <v>48.23</v>
      </c>
      <c r="H213" s="25" t="n">
        <v>58.04</v>
      </c>
      <c r="I213" s="59" t="n">
        <f aca="false">F213*H213</f>
        <v>29.02</v>
      </c>
      <c r="J213" s="60"/>
      <c r="K213" s="61"/>
      <c r="L213" s="60"/>
      <c r="M213" s="61"/>
    </row>
    <row r="214" customFormat="false" ht="58.5" hidden="false" customHeight="true" outlineLevel="0" collapsed="false">
      <c r="A214" s="23" t="s">
        <v>405</v>
      </c>
      <c r="B214" s="23" t="s">
        <v>885</v>
      </c>
      <c r="C214" s="23" t="s">
        <v>54</v>
      </c>
      <c r="D214" s="24" t="s">
        <v>897</v>
      </c>
      <c r="E214" s="23" t="s">
        <v>37</v>
      </c>
      <c r="F214" s="25" t="n">
        <v>1</v>
      </c>
      <c r="G214" s="25" t="n">
        <v>15.12</v>
      </c>
      <c r="H214" s="25" t="n">
        <v>18.19</v>
      </c>
      <c r="I214" s="59" t="n">
        <f aca="false">F214*H214</f>
        <v>18.19</v>
      </c>
      <c r="J214" s="60"/>
      <c r="K214" s="61"/>
      <c r="L214" s="60"/>
      <c r="M214" s="61"/>
    </row>
    <row r="215" customFormat="false" ht="24.75" hidden="false" customHeight="true" outlineLevel="0" collapsed="false">
      <c r="A215" s="23" t="s">
        <v>898</v>
      </c>
      <c r="B215" s="23" t="s">
        <v>894</v>
      </c>
      <c r="C215" s="23" t="s">
        <v>54</v>
      </c>
      <c r="D215" s="24" t="s">
        <v>899</v>
      </c>
      <c r="E215" s="23" t="s">
        <v>37</v>
      </c>
      <c r="F215" s="25" t="n">
        <v>1</v>
      </c>
      <c r="G215" s="25" t="n">
        <v>31.05</v>
      </c>
      <c r="H215" s="25" t="n">
        <v>37.36</v>
      </c>
      <c r="I215" s="59" t="n">
        <f aca="false">F215*H215</f>
        <v>37.36</v>
      </c>
      <c r="J215" s="60"/>
      <c r="K215" s="61"/>
      <c r="L215" s="60"/>
      <c r="M215" s="61"/>
    </row>
    <row r="216" customFormat="false" ht="24.75" hidden="false" customHeight="true" outlineLevel="0" collapsed="false">
      <c r="A216" s="23" t="s">
        <v>900</v>
      </c>
      <c r="B216" s="23" t="s">
        <v>874</v>
      </c>
      <c r="C216" s="23" t="s">
        <v>45</v>
      </c>
      <c r="D216" s="24" t="s">
        <v>875</v>
      </c>
      <c r="E216" s="23" t="s">
        <v>47</v>
      </c>
      <c r="F216" s="25" t="n">
        <v>3</v>
      </c>
      <c r="G216" s="25" t="n">
        <v>5.19</v>
      </c>
      <c r="H216" s="25" t="n">
        <v>6.24</v>
      </c>
      <c r="I216" s="59" t="n">
        <f aca="false">F216*H216</f>
        <v>18.72</v>
      </c>
      <c r="J216" s="60"/>
      <c r="K216" s="61"/>
      <c r="L216" s="60"/>
      <c r="M216" s="61"/>
    </row>
    <row r="217" s="74" customFormat="true" ht="24" hidden="false" customHeight="true" outlineLevel="0" collapsed="false">
      <c r="A217" s="15" t="s">
        <v>408</v>
      </c>
      <c r="B217" s="15"/>
      <c r="C217" s="15"/>
      <c r="D217" s="89" t="s">
        <v>901</v>
      </c>
      <c r="E217" s="89"/>
      <c r="F217" s="90"/>
      <c r="G217" s="91"/>
      <c r="H217" s="91"/>
      <c r="I217" s="92" t="n">
        <f aca="false">SUM(I218:I230)</f>
        <v>6513.881</v>
      </c>
      <c r="J217" s="93"/>
      <c r="K217" s="92" t="n">
        <f aca="false">SUM(K218:K230)</f>
        <v>0</v>
      </c>
      <c r="L217" s="93"/>
      <c r="M217" s="92" t="n">
        <f aca="false">SUM(M218:M230)</f>
        <v>6513.88</v>
      </c>
      <c r="O217" s="0"/>
      <c r="P217" s="0"/>
    </row>
    <row r="218" customFormat="false" ht="75" hidden="false" customHeight="true" outlineLevel="0" collapsed="false">
      <c r="A218" s="23" t="s">
        <v>410</v>
      </c>
      <c r="B218" s="23" t="s">
        <v>902</v>
      </c>
      <c r="C218" s="23" t="s">
        <v>50</v>
      </c>
      <c r="D218" s="24" t="s">
        <v>903</v>
      </c>
      <c r="E218" s="23" t="s">
        <v>37</v>
      </c>
      <c r="F218" s="25" t="n">
        <v>5</v>
      </c>
      <c r="G218" s="25" t="n">
        <v>497.83</v>
      </c>
      <c r="H218" s="25" t="n">
        <v>599.13</v>
      </c>
      <c r="I218" s="59" t="n">
        <f aca="false">F218*H218</f>
        <v>2995.65</v>
      </c>
      <c r="J218" s="60"/>
      <c r="K218" s="61"/>
      <c r="L218" s="60" t="n">
        <v>5</v>
      </c>
      <c r="M218" s="61" t="n">
        <v>2995.65</v>
      </c>
    </row>
    <row r="219" customFormat="false" ht="32.25" hidden="false" customHeight="true" outlineLevel="0" collapsed="false">
      <c r="A219" s="23" t="s">
        <v>413</v>
      </c>
      <c r="B219" s="23" t="s">
        <v>280</v>
      </c>
      <c r="C219" s="23" t="s">
        <v>54</v>
      </c>
      <c r="D219" s="24" t="s">
        <v>281</v>
      </c>
      <c r="E219" s="23" t="s">
        <v>60</v>
      </c>
      <c r="F219" s="25" t="n">
        <v>20</v>
      </c>
      <c r="G219" s="25" t="n">
        <v>60.33</v>
      </c>
      <c r="H219" s="25" t="n">
        <v>72.6</v>
      </c>
      <c r="I219" s="59" t="n">
        <f aca="false">F219*H219</f>
        <v>1452</v>
      </c>
      <c r="J219" s="60"/>
      <c r="K219" s="61"/>
      <c r="L219" s="60" t="n">
        <v>20</v>
      </c>
      <c r="M219" s="61" t="n">
        <v>1452</v>
      </c>
    </row>
    <row r="220" customFormat="false" ht="32.25" hidden="false" customHeight="true" outlineLevel="0" collapsed="false">
      <c r="A220" s="23" t="s">
        <v>416</v>
      </c>
      <c r="B220" s="23" t="s">
        <v>426</v>
      </c>
      <c r="C220" s="23" t="s">
        <v>54</v>
      </c>
      <c r="D220" s="24" t="s">
        <v>427</v>
      </c>
      <c r="E220" s="23" t="s">
        <v>37</v>
      </c>
      <c r="F220" s="25" t="n">
        <v>1</v>
      </c>
      <c r="G220" s="25" t="n">
        <v>304.55</v>
      </c>
      <c r="H220" s="25" t="n">
        <v>366.52</v>
      </c>
      <c r="I220" s="59" t="n">
        <f aca="false">F220*H220</f>
        <v>366.52</v>
      </c>
      <c r="J220" s="60"/>
      <c r="K220" s="61"/>
      <c r="L220" s="60" t="n">
        <v>1</v>
      </c>
      <c r="M220" s="61" t="n">
        <v>366.52</v>
      </c>
    </row>
    <row r="221" customFormat="false" ht="45.75" hidden="false" customHeight="true" outlineLevel="0" collapsed="false">
      <c r="A221" s="23" t="s">
        <v>419</v>
      </c>
      <c r="B221" s="23" t="s">
        <v>904</v>
      </c>
      <c r="C221" s="23" t="s">
        <v>54</v>
      </c>
      <c r="D221" s="24" t="s">
        <v>905</v>
      </c>
      <c r="E221" s="23" t="s">
        <v>56</v>
      </c>
      <c r="F221" s="25" t="n">
        <v>5</v>
      </c>
      <c r="G221" s="25" t="n">
        <v>21.67</v>
      </c>
      <c r="H221" s="25" t="n">
        <v>26.07</v>
      </c>
      <c r="I221" s="59" t="n">
        <f aca="false">F221*H221</f>
        <v>130.35</v>
      </c>
      <c r="J221" s="60"/>
      <c r="K221" s="61"/>
      <c r="L221" s="60" t="n">
        <v>5</v>
      </c>
      <c r="M221" s="61" t="n">
        <v>130.35</v>
      </c>
    </row>
    <row r="222" customFormat="false" ht="45.75" hidden="false" customHeight="true" outlineLevel="0" collapsed="false">
      <c r="A222" s="23" t="s">
        <v>422</v>
      </c>
      <c r="B222" s="23" t="s">
        <v>906</v>
      </c>
      <c r="C222" s="23" t="s">
        <v>54</v>
      </c>
      <c r="D222" s="24" t="s">
        <v>907</v>
      </c>
      <c r="E222" s="23" t="s">
        <v>37</v>
      </c>
      <c r="F222" s="25" t="n">
        <v>1</v>
      </c>
      <c r="G222" s="25" t="n">
        <v>27.36</v>
      </c>
      <c r="H222" s="25" t="n">
        <v>32.92</v>
      </c>
      <c r="I222" s="59" t="n">
        <f aca="false">F222*H222</f>
        <v>32.92</v>
      </c>
      <c r="J222" s="60"/>
      <c r="K222" s="61"/>
      <c r="L222" s="60" t="n">
        <v>1</v>
      </c>
      <c r="M222" s="61" t="n">
        <v>32.92</v>
      </c>
    </row>
    <row r="223" customFormat="false" ht="42.75" hidden="false" customHeight="true" outlineLevel="0" collapsed="false">
      <c r="A223" s="23" t="s">
        <v>425</v>
      </c>
      <c r="B223" s="23" t="s">
        <v>908</v>
      </c>
      <c r="C223" s="23" t="s">
        <v>54</v>
      </c>
      <c r="D223" s="24" t="s">
        <v>909</v>
      </c>
      <c r="E223" s="23" t="s">
        <v>37</v>
      </c>
      <c r="F223" s="25" t="n">
        <v>1</v>
      </c>
      <c r="G223" s="25" t="n">
        <v>17.37</v>
      </c>
      <c r="H223" s="25" t="n">
        <v>20.9</v>
      </c>
      <c r="I223" s="59" t="n">
        <f aca="false">F223*H223</f>
        <v>20.9</v>
      </c>
      <c r="J223" s="60"/>
      <c r="K223" s="61"/>
      <c r="L223" s="60" t="n">
        <v>1</v>
      </c>
      <c r="M223" s="61" t="n">
        <v>20.9</v>
      </c>
    </row>
    <row r="224" customFormat="false" ht="42.75" hidden="false" customHeight="true" outlineLevel="0" collapsed="false">
      <c r="A224" s="23" t="s">
        <v>428</v>
      </c>
      <c r="B224" s="23" t="s">
        <v>910</v>
      </c>
      <c r="C224" s="23" t="s">
        <v>54</v>
      </c>
      <c r="D224" s="24" t="s">
        <v>911</v>
      </c>
      <c r="E224" s="23" t="s">
        <v>37</v>
      </c>
      <c r="F224" s="25" t="n">
        <v>2</v>
      </c>
      <c r="G224" s="25" t="n">
        <v>12.24</v>
      </c>
      <c r="H224" s="25" t="n">
        <v>14.73</v>
      </c>
      <c r="I224" s="59" t="n">
        <f aca="false">F224*H224</f>
        <v>29.46</v>
      </c>
      <c r="J224" s="60"/>
      <c r="K224" s="61"/>
      <c r="L224" s="60" t="n">
        <v>2</v>
      </c>
      <c r="M224" s="61" t="n">
        <v>29.46</v>
      </c>
    </row>
    <row r="225" customFormat="false" ht="42.75" hidden="false" customHeight="true" outlineLevel="0" collapsed="false">
      <c r="A225" s="23" t="s">
        <v>429</v>
      </c>
      <c r="B225" s="23" t="s">
        <v>433</v>
      </c>
      <c r="C225" s="23" t="s">
        <v>54</v>
      </c>
      <c r="D225" s="24" t="s">
        <v>434</v>
      </c>
      <c r="E225" s="23" t="s">
        <v>56</v>
      </c>
      <c r="F225" s="25" t="n">
        <v>37.3</v>
      </c>
      <c r="G225" s="25" t="n">
        <v>18.34</v>
      </c>
      <c r="H225" s="25" t="n">
        <v>22.07</v>
      </c>
      <c r="I225" s="59" t="n">
        <f aca="false">F225*H225</f>
        <v>823.211</v>
      </c>
      <c r="J225" s="60"/>
      <c r="K225" s="61"/>
      <c r="L225" s="60" t="n">
        <v>37.3</v>
      </c>
      <c r="M225" s="61" t="n">
        <v>823.21</v>
      </c>
    </row>
    <row r="226" customFormat="false" ht="42.75" hidden="false" customHeight="true" outlineLevel="0" collapsed="false">
      <c r="A226" s="23" t="s">
        <v>432</v>
      </c>
      <c r="B226" s="23" t="s">
        <v>442</v>
      </c>
      <c r="C226" s="23" t="s">
        <v>54</v>
      </c>
      <c r="D226" s="24" t="s">
        <v>443</v>
      </c>
      <c r="E226" s="23" t="s">
        <v>37</v>
      </c>
      <c r="F226" s="25" t="n">
        <v>8</v>
      </c>
      <c r="G226" s="25" t="n">
        <v>24.76</v>
      </c>
      <c r="H226" s="25" t="n">
        <v>29.79</v>
      </c>
      <c r="I226" s="59" t="n">
        <f aca="false">F226*H226</f>
        <v>238.32</v>
      </c>
      <c r="J226" s="60"/>
      <c r="K226" s="61"/>
      <c r="L226" s="60" t="n">
        <v>8</v>
      </c>
      <c r="M226" s="61" t="n">
        <v>238.32</v>
      </c>
    </row>
    <row r="227" customFormat="false" ht="42.75" hidden="false" customHeight="true" outlineLevel="0" collapsed="false">
      <c r="A227" s="23" t="s">
        <v>435</v>
      </c>
      <c r="B227" s="23" t="s">
        <v>912</v>
      </c>
      <c r="C227" s="23" t="s">
        <v>54</v>
      </c>
      <c r="D227" s="24" t="s">
        <v>913</v>
      </c>
      <c r="E227" s="23" t="s">
        <v>37</v>
      </c>
      <c r="F227" s="25" t="n">
        <v>3</v>
      </c>
      <c r="G227" s="25" t="n">
        <v>21.85</v>
      </c>
      <c r="H227" s="25" t="n">
        <v>26.29</v>
      </c>
      <c r="I227" s="59" t="n">
        <f aca="false">F227*H227</f>
        <v>78.87</v>
      </c>
      <c r="J227" s="60"/>
      <c r="K227" s="61"/>
      <c r="L227" s="60" t="n">
        <v>3</v>
      </c>
      <c r="M227" s="61" t="n">
        <v>78.87</v>
      </c>
    </row>
    <row r="228" customFormat="false" ht="42.75" hidden="false" customHeight="true" outlineLevel="0" collapsed="false">
      <c r="A228" s="23" t="s">
        <v>438</v>
      </c>
      <c r="B228" s="23" t="s">
        <v>914</v>
      </c>
      <c r="C228" s="23" t="s">
        <v>54</v>
      </c>
      <c r="D228" s="24" t="s">
        <v>915</v>
      </c>
      <c r="E228" s="23" t="s">
        <v>37</v>
      </c>
      <c r="F228" s="25" t="n">
        <v>2</v>
      </c>
      <c r="G228" s="25" t="n">
        <v>31.89</v>
      </c>
      <c r="H228" s="25" t="n">
        <v>38.37</v>
      </c>
      <c r="I228" s="59" t="n">
        <f aca="false">F228*H228</f>
        <v>76.74</v>
      </c>
      <c r="J228" s="60"/>
      <c r="K228" s="61"/>
      <c r="L228" s="60" t="n">
        <v>2</v>
      </c>
      <c r="M228" s="61" t="n">
        <v>76.74</v>
      </c>
    </row>
    <row r="229" customFormat="false" ht="42.75" hidden="false" customHeight="true" outlineLevel="0" collapsed="false">
      <c r="A229" s="23" t="s">
        <v>441</v>
      </c>
      <c r="B229" s="23" t="s">
        <v>916</v>
      </c>
      <c r="C229" s="23" t="s">
        <v>54</v>
      </c>
      <c r="D229" s="24" t="s">
        <v>917</v>
      </c>
      <c r="E229" s="23" t="s">
        <v>37</v>
      </c>
      <c r="F229" s="25" t="n">
        <v>4</v>
      </c>
      <c r="G229" s="25" t="n">
        <v>13.67</v>
      </c>
      <c r="H229" s="25" t="n">
        <v>16.45</v>
      </c>
      <c r="I229" s="59" t="n">
        <f aca="false">F229*H229</f>
        <v>65.8</v>
      </c>
      <c r="J229" s="60"/>
      <c r="K229" s="61"/>
      <c r="L229" s="60" t="n">
        <v>4</v>
      </c>
      <c r="M229" s="61" t="n">
        <v>65.8</v>
      </c>
    </row>
    <row r="230" customFormat="false" ht="25.5" hidden="false" customHeight="true" outlineLevel="0" collapsed="false">
      <c r="A230" s="23" t="s">
        <v>444</v>
      </c>
      <c r="B230" s="23" t="s">
        <v>128</v>
      </c>
      <c r="C230" s="23" t="s">
        <v>54</v>
      </c>
      <c r="D230" s="24" t="s">
        <v>129</v>
      </c>
      <c r="E230" s="23" t="s">
        <v>60</v>
      </c>
      <c r="F230" s="25" t="n">
        <v>3.5</v>
      </c>
      <c r="G230" s="25" t="n">
        <v>48.23</v>
      </c>
      <c r="H230" s="25" t="n">
        <v>58.04</v>
      </c>
      <c r="I230" s="59" t="n">
        <f aca="false">F230*H230</f>
        <v>203.14</v>
      </c>
      <c r="J230" s="60"/>
      <c r="K230" s="61"/>
      <c r="L230" s="60" t="n">
        <v>3.5</v>
      </c>
      <c r="M230" s="61" t="n">
        <v>203.14</v>
      </c>
    </row>
    <row r="231" s="74" customFormat="true" ht="24" hidden="false" customHeight="true" outlineLevel="0" collapsed="false">
      <c r="A231" s="15" t="s">
        <v>454</v>
      </c>
      <c r="B231" s="15"/>
      <c r="C231" s="15"/>
      <c r="D231" s="89" t="s">
        <v>918</v>
      </c>
      <c r="E231" s="89"/>
      <c r="F231" s="90"/>
      <c r="G231" s="91"/>
      <c r="H231" s="91"/>
      <c r="I231" s="92" t="n">
        <f aca="false">SUM(I232:I237)</f>
        <v>30860.142</v>
      </c>
      <c r="J231" s="93"/>
      <c r="K231" s="92" t="n">
        <f aca="false">SUM(K232:K237)</f>
        <v>30860.14</v>
      </c>
      <c r="L231" s="93"/>
      <c r="M231" s="92" t="n">
        <f aca="false">SUM(M232:M237)</f>
        <v>0</v>
      </c>
      <c r="O231" s="0"/>
      <c r="P231" s="0"/>
    </row>
    <row r="232" customFormat="false" ht="69.75" hidden="false" customHeight="true" outlineLevel="0" collapsed="false">
      <c r="A232" s="23" t="s">
        <v>456</v>
      </c>
      <c r="B232" s="23" t="s">
        <v>919</v>
      </c>
      <c r="C232" s="23" t="s">
        <v>50</v>
      </c>
      <c r="D232" s="24" t="s">
        <v>920</v>
      </c>
      <c r="E232" s="23" t="s">
        <v>37</v>
      </c>
      <c r="F232" s="25" t="n">
        <v>1</v>
      </c>
      <c r="G232" s="25" t="n">
        <v>5490.04</v>
      </c>
      <c r="H232" s="25" t="n">
        <v>6607.26</v>
      </c>
      <c r="I232" s="59" t="n">
        <f aca="false">F232*H232</f>
        <v>6607.26</v>
      </c>
      <c r="J232" s="60" t="n">
        <v>1</v>
      </c>
      <c r="K232" s="61" t="n">
        <v>6607.26</v>
      </c>
      <c r="L232" s="60"/>
      <c r="M232" s="61"/>
    </row>
    <row r="233" customFormat="false" ht="69.75" hidden="false" customHeight="true" outlineLevel="0" collapsed="false">
      <c r="A233" s="23" t="s">
        <v>457</v>
      </c>
      <c r="B233" s="23" t="s">
        <v>921</v>
      </c>
      <c r="C233" s="23" t="s">
        <v>50</v>
      </c>
      <c r="D233" s="24" t="s">
        <v>922</v>
      </c>
      <c r="E233" s="23" t="s">
        <v>37</v>
      </c>
      <c r="F233" s="25" t="n">
        <v>1</v>
      </c>
      <c r="G233" s="25" t="n">
        <v>5074.98</v>
      </c>
      <c r="H233" s="25" t="n">
        <v>6107.73</v>
      </c>
      <c r="I233" s="59" t="n">
        <f aca="false">F233*H233</f>
        <v>6107.73</v>
      </c>
      <c r="J233" s="60" t="n">
        <v>1</v>
      </c>
      <c r="K233" s="61" t="n">
        <v>6107.73</v>
      </c>
      <c r="L233" s="60"/>
      <c r="M233" s="61"/>
    </row>
    <row r="234" customFormat="false" ht="30" hidden="false" customHeight="true" outlineLevel="0" collapsed="false">
      <c r="A234" s="23" t="s">
        <v>460</v>
      </c>
      <c r="B234" s="23" t="s">
        <v>923</v>
      </c>
      <c r="C234" s="23" t="s">
        <v>50</v>
      </c>
      <c r="D234" s="24" t="s">
        <v>924</v>
      </c>
      <c r="E234" s="23" t="s">
        <v>37</v>
      </c>
      <c r="F234" s="25" t="n">
        <v>2</v>
      </c>
      <c r="G234" s="25" t="n">
        <v>2454</v>
      </c>
      <c r="H234" s="25" t="n">
        <v>2953.38</v>
      </c>
      <c r="I234" s="59" t="n">
        <f aca="false">F234*H234</f>
        <v>5906.76</v>
      </c>
      <c r="J234" s="60" t="n">
        <v>2</v>
      </c>
      <c r="K234" s="61" t="n">
        <v>5906.76</v>
      </c>
      <c r="L234" s="60"/>
      <c r="M234" s="61"/>
    </row>
    <row r="235" customFormat="false" ht="30" hidden="false" customHeight="true" outlineLevel="0" collapsed="false">
      <c r="A235" s="62" t="s">
        <v>463</v>
      </c>
      <c r="B235" s="62" t="s">
        <v>925</v>
      </c>
      <c r="C235" s="62" t="s">
        <v>54</v>
      </c>
      <c r="D235" s="63" t="s">
        <v>926</v>
      </c>
      <c r="E235" s="62" t="s">
        <v>60</v>
      </c>
      <c r="F235" s="64" t="n">
        <v>2.8</v>
      </c>
      <c r="G235" s="64" t="n">
        <v>126.09</v>
      </c>
      <c r="H235" s="64" t="n">
        <v>151.74</v>
      </c>
      <c r="I235" s="59" t="n">
        <f aca="false">F235*H235</f>
        <v>424.872</v>
      </c>
      <c r="J235" s="66" t="n">
        <v>2.8</v>
      </c>
      <c r="K235" s="67" t="n">
        <v>424.87</v>
      </c>
      <c r="L235" s="66"/>
      <c r="M235" s="67"/>
    </row>
    <row r="236" customFormat="false" ht="34.5" hidden="false" customHeight="true" outlineLevel="0" collapsed="false">
      <c r="A236" s="62" t="s">
        <v>463</v>
      </c>
      <c r="B236" s="62" t="s">
        <v>923</v>
      </c>
      <c r="C236" s="62" t="s">
        <v>50</v>
      </c>
      <c r="D236" s="63" t="s">
        <v>924</v>
      </c>
      <c r="E236" s="62" t="s">
        <v>37</v>
      </c>
      <c r="F236" s="64" t="n">
        <v>2</v>
      </c>
      <c r="G236" s="64" t="n">
        <v>2454</v>
      </c>
      <c r="H236" s="64" t="n">
        <v>2953.38</v>
      </c>
      <c r="I236" s="59" t="n">
        <f aca="false">F236*H236</f>
        <v>5906.76</v>
      </c>
      <c r="J236" s="66" t="n">
        <v>2</v>
      </c>
      <c r="K236" s="67" t="n">
        <v>5906.76</v>
      </c>
      <c r="L236" s="66"/>
      <c r="M236" s="67"/>
    </row>
    <row r="237" customFormat="false" ht="34.5" hidden="false" customHeight="true" outlineLevel="0" collapsed="false">
      <c r="A237" s="62" t="s">
        <v>463</v>
      </c>
      <c r="B237" s="62" t="s">
        <v>923</v>
      </c>
      <c r="C237" s="62" t="s">
        <v>50</v>
      </c>
      <c r="D237" s="63" t="s">
        <v>924</v>
      </c>
      <c r="E237" s="62" t="s">
        <v>37</v>
      </c>
      <c r="F237" s="64" t="n">
        <v>2</v>
      </c>
      <c r="G237" s="64" t="n">
        <v>2454</v>
      </c>
      <c r="H237" s="64" t="n">
        <v>2953.38</v>
      </c>
      <c r="I237" s="59" t="n">
        <f aca="false">F237*H237</f>
        <v>5906.76</v>
      </c>
      <c r="J237" s="66" t="n">
        <v>2</v>
      </c>
      <c r="K237" s="67" t="n">
        <v>5906.76</v>
      </c>
      <c r="L237" s="66"/>
      <c r="M237" s="67"/>
    </row>
    <row r="238" s="74" customFormat="true" ht="24" hidden="false" customHeight="true" outlineLevel="0" collapsed="false">
      <c r="A238" s="15" t="s">
        <v>927</v>
      </c>
      <c r="B238" s="15"/>
      <c r="C238" s="15"/>
      <c r="D238" s="89" t="s">
        <v>455</v>
      </c>
      <c r="E238" s="89"/>
      <c r="F238" s="90"/>
      <c r="G238" s="91"/>
      <c r="H238" s="91"/>
      <c r="I238" s="92" t="n">
        <f aca="false">SUM(I239:I242)</f>
        <v>603.632</v>
      </c>
      <c r="J238" s="93"/>
      <c r="K238" s="92" t="n">
        <f aca="false">SUM(K239:K242)</f>
        <v>0</v>
      </c>
      <c r="L238" s="93"/>
      <c r="M238" s="92" t="n">
        <f aca="false">SUM(M239:M242)</f>
        <v>0</v>
      </c>
      <c r="O238" s="0"/>
      <c r="P238" s="0"/>
    </row>
    <row r="239" customFormat="false" ht="43.5" hidden="false" customHeight="true" outlineLevel="0" collapsed="false">
      <c r="A239" s="23" t="s">
        <v>928</v>
      </c>
      <c r="B239" s="23" t="s">
        <v>430</v>
      </c>
      <c r="C239" s="23" t="s">
        <v>54</v>
      </c>
      <c r="D239" s="24" t="s">
        <v>431</v>
      </c>
      <c r="E239" s="23" t="s">
        <v>56</v>
      </c>
      <c r="F239" s="25" t="n">
        <v>38.6</v>
      </c>
      <c r="G239" s="25" t="n">
        <v>9.08</v>
      </c>
      <c r="H239" s="25" t="n">
        <v>10.92</v>
      </c>
      <c r="I239" s="59" t="n">
        <f aca="false">F239*H239</f>
        <v>421.512</v>
      </c>
      <c r="J239" s="60"/>
      <c r="K239" s="61"/>
      <c r="L239" s="60"/>
      <c r="M239" s="61"/>
    </row>
    <row r="240" customFormat="false" ht="43.5" hidden="false" customHeight="true" outlineLevel="0" collapsed="false">
      <c r="A240" s="23" t="s">
        <v>929</v>
      </c>
      <c r="B240" s="23" t="s">
        <v>458</v>
      </c>
      <c r="C240" s="23" t="s">
        <v>54</v>
      </c>
      <c r="D240" s="24" t="s">
        <v>459</v>
      </c>
      <c r="E240" s="23" t="s">
        <v>37</v>
      </c>
      <c r="F240" s="25" t="n">
        <v>4</v>
      </c>
      <c r="G240" s="25" t="n">
        <v>15.4</v>
      </c>
      <c r="H240" s="25" t="n">
        <v>18.53</v>
      </c>
      <c r="I240" s="59" t="n">
        <f aca="false">F240*H240</f>
        <v>74.12</v>
      </c>
      <c r="J240" s="60"/>
      <c r="K240" s="61"/>
      <c r="L240" s="60"/>
      <c r="M240" s="61"/>
    </row>
    <row r="241" customFormat="false" ht="43.5" hidden="false" customHeight="true" outlineLevel="0" collapsed="false">
      <c r="A241" s="23" t="s">
        <v>930</v>
      </c>
      <c r="B241" s="23" t="s">
        <v>458</v>
      </c>
      <c r="C241" s="23" t="s">
        <v>54</v>
      </c>
      <c r="D241" s="24" t="s">
        <v>459</v>
      </c>
      <c r="E241" s="23" t="s">
        <v>37</v>
      </c>
      <c r="F241" s="25" t="n">
        <v>4</v>
      </c>
      <c r="G241" s="25" t="n">
        <v>15.4</v>
      </c>
      <c r="H241" s="25" t="n">
        <v>18.53</v>
      </c>
      <c r="I241" s="59" t="n">
        <f aca="false">F241*H241</f>
        <v>74.12</v>
      </c>
      <c r="J241" s="60"/>
      <c r="K241" s="61"/>
      <c r="L241" s="60"/>
      <c r="M241" s="61"/>
    </row>
    <row r="242" customFormat="false" ht="43.5" hidden="false" customHeight="true" outlineLevel="0" collapsed="false">
      <c r="A242" s="23" t="s">
        <v>931</v>
      </c>
      <c r="B242" s="23" t="s">
        <v>468</v>
      </c>
      <c r="C242" s="23" t="s">
        <v>54</v>
      </c>
      <c r="D242" s="24" t="s">
        <v>469</v>
      </c>
      <c r="E242" s="23" t="s">
        <v>37</v>
      </c>
      <c r="F242" s="25" t="n">
        <v>4</v>
      </c>
      <c r="G242" s="25" t="n">
        <v>7.04</v>
      </c>
      <c r="H242" s="25" t="n">
        <v>8.47</v>
      </c>
      <c r="I242" s="59" t="n">
        <f aca="false">F242*H242</f>
        <v>33.88</v>
      </c>
      <c r="J242" s="60"/>
      <c r="K242" s="61"/>
      <c r="L242" s="60"/>
      <c r="M242" s="61"/>
    </row>
    <row r="243" customFormat="false" ht="24" hidden="false" customHeight="true" outlineLevel="0" collapsed="false">
      <c r="A243" s="53" t="s">
        <v>470</v>
      </c>
      <c r="B243" s="53"/>
      <c r="C243" s="53"/>
      <c r="D243" s="54" t="s">
        <v>471</v>
      </c>
      <c r="E243" s="54"/>
      <c r="F243" s="55"/>
      <c r="G243" s="56"/>
      <c r="H243" s="56"/>
      <c r="I243" s="57" t="n">
        <f aca="false">I244+I252+I257</f>
        <v>16637.21896</v>
      </c>
      <c r="J243" s="58"/>
      <c r="K243" s="57" t="n">
        <f aca="false">K244+K252+K257</f>
        <v>0</v>
      </c>
      <c r="L243" s="58"/>
      <c r="M243" s="57" t="n">
        <f aca="false">M244+M252+M257</f>
        <v>10285.98</v>
      </c>
    </row>
    <row r="244" s="74" customFormat="true" ht="24" hidden="false" customHeight="true" outlineLevel="0" collapsed="false">
      <c r="A244" s="15" t="s">
        <v>472</v>
      </c>
      <c r="B244" s="15"/>
      <c r="C244" s="15"/>
      <c r="D244" s="89" t="s">
        <v>473</v>
      </c>
      <c r="E244" s="89"/>
      <c r="F244" s="90"/>
      <c r="G244" s="91"/>
      <c r="H244" s="91"/>
      <c r="I244" s="92" t="n">
        <f aca="false">SUM(I245:I251)</f>
        <v>12956.4922</v>
      </c>
      <c r="J244" s="93"/>
      <c r="K244" s="92" t="n">
        <f aca="false">SUM(K245:K251)</f>
        <v>0</v>
      </c>
      <c r="L244" s="93"/>
      <c r="M244" s="92" t="n">
        <f aca="false">SUM(M245:M251)</f>
        <v>10285.98</v>
      </c>
      <c r="O244" s="0"/>
      <c r="P244" s="0"/>
    </row>
    <row r="245" customFormat="false" ht="36" hidden="false" customHeight="true" outlineLevel="0" collapsed="false">
      <c r="A245" s="23" t="s">
        <v>932</v>
      </c>
      <c r="B245" s="23" t="s">
        <v>58</v>
      </c>
      <c r="C245" s="23" t="s">
        <v>45</v>
      </c>
      <c r="D245" s="24" t="s">
        <v>59</v>
      </c>
      <c r="E245" s="23" t="s">
        <v>60</v>
      </c>
      <c r="F245" s="25" t="n">
        <v>9.21</v>
      </c>
      <c r="G245" s="25" t="n">
        <v>42.23</v>
      </c>
      <c r="H245" s="25" t="n">
        <v>50.82</v>
      </c>
      <c r="I245" s="59" t="n">
        <f aca="false">F245*H245</f>
        <v>468.0522</v>
      </c>
      <c r="J245" s="60"/>
      <c r="K245" s="61"/>
      <c r="L245" s="60" t="n">
        <v>9.21</v>
      </c>
      <c r="M245" s="61" t="n">
        <v>468.05</v>
      </c>
    </row>
    <row r="246" customFormat="false" ht="45" hidden="false" customHeight="true" outlineLevel="0" collapsed="false">
      <c r="A246" s="23" t="s">
        <v>933</v>
      </c>
      <c r="B246" s="62" t="s">
        <v>475</v>
      </c>
      <c r="C246" s="62" t="s">
        <v>54</v>
      </c>
      <c r="D246" s="63" t="s">
        <v>934</v>
      </c>
      <c r="E246" s="62" t="s">
        <v>56</v>
      </c>
      <c r="F246" s="64" t="n">
        <v>110</v>
      </c>
      <c r="G246" s="64" t="n">
        <v>50.03</v>
      </c>
      <c r="H246" s="64" t="n">
        <v>60.21</v>
      </c>
      <c r="I246" s="59" t="n">
        <f aca="false">F246*H246</f>
        <v>6623.1</v>
      </c>
      <c r="J246" s="66"/>
      <c r="K246" s="67"/>
      <c r="L246" s="66" t="n">
        <v>110</v>
      </c>
      <c r="M246" s="67" t="n">
        <v>6623.1</v>
      </c>
    </row>
    <row r="247" customFormat="false" ht="35.25" hidden="false" customHeight="true" outlineLevel="0" collapsed="false">
      <c r="A247" s="23" t="s">
        <v>935</v>
      </c>
      <c r="B247" s="62" t="s">
        <v>487</v>
      </c>
      <c r="C247" s="62" t="s">
        <v>54</v>
      </c>
      <c r="D247" s="63" t="s">
        <v>936</v>
      </c>
      <c r="E247" s="62" t="s">
        <v>56</v>
      </c>
      <c r="F247" s="64" t="n">
        <v>24.4</v>
      </c>
      <c r="G247" s="64" t="n">
        <v>36.75</v>
      </c>
      <c r="H247" s="64" t="n">
        <v>44.22</v>
      </c>
      <c r="I247" s="59" t="n">
        <f aca="false">F247*H247</f>
        <v>1078.968</v>
      </c>
      <c r="J247" s="66"/>
      <c r="K247" s="67"/>
      <c r="L247" s="66" t="n">
        <v>24.4</v>
      </c>
      <c r="M247" s="67" t="n">
        <v>1078.96</v>
      </c>
    </row>
    <row r="248" customFormat="false" ht="35.25" hidden="false" customHeight="true" outlineLevel="0" collapsed="false">
      <c r="A248" s="23" t="s">
        <v>937</v>
      </c>
      <c r="B248" s="62" t="s">
        <v>479</v>
      </c>
      <c r="C248" s="62" t="s">
        <v>54</v>
      </c>
      <c r="D248" s="63" t="s">
        <v>480</v>
      </c>
      <c r="E248" s="62" t="s">
        <v>56</v>
      </c>
      <c r="F248" s="64" t="n">
        <v>52.6</v>
      </c>
      <c r="G248" s="64" t="n">
        <v>42.19</v>
      </c>
      <c r="H248" s="64" t="n">
        <v>50.77</v>
      </c>
      <c r="I248" s="59" t="n">
        <f aca="false">F248*H248</f>
        <v>2670.502</v>
      </c>
      <c r="J248" s="66"/>
      <c r="K248" s="67"/>
      <c r="L248" s="66"/>
      <c r="M248" s="67" t="n">
        <v>0</v>
      </c>
    </row>
    <row r="249" customFormat="false" ht="35.25" hidden="false" customHeight="true" outlineLevel="0" collapsed="false">
      <c r="A249" s="23" t="s">
        <v>938</v>
      </c>
      <c r="B249" s="62" t="s">
        <v>939</v>
      </c>
      <c r="C249" s="62" t="s">
        <v>54</v>
      </c>
      <c r="D249" s="63" t="s">
        <v>940</v>
      </c>
      <c r="E249" s="62" t="s">
        <v>98</v>
      </c>
      <c r="F249" s="64" t="n">
        <v>52.6</v>
      </c>
      <c r="G249" s="64" t="n">
        <v>15.54</v>
      </c>
      <c r="H249" s="64" t="n">
        <v>18.7</v>
      </c>
      <c r="I249" s="59" t="n">
        <f aca="false">F249*H249</f>
        <v>983.62</v>
      </c>
      <c r="J249" s="66"/>
      <c r="K249" s="67"/>
      <c r="L249" s="66" t="n">
        <v>52.6</v>
      </c>
      <c r="M249" s="67" t="n">
        <v>983.62</v>
      </c>
    </row>
    <row r="250" customFormat="false" ht="35.25" hidden="false" customHeight="true" outlineLevel="0" collapsed="false">
      <c r="A250" s="23" t="s">
        <v>941</v>
      </c>
      <c r="B250" s="62" t="s">
        <v>942</v>
      </c>
      <c r="C250" s="62" t="s">
        <v>54</v>
      </c>
      <c r="D250" s="63" t="s">
        <v>943</v>
      </c>
      <c r="E250" s="62" t="s">
        <v>56</v>
      </c>
      <c r="F250" s="64" t="n">
        <v>20</v>
      </c>
      <c r="G250" s="64" t="n">
        <v>33.45</v>
      </c>
      <c r="H250" s="64" t="n">
        <v>40.25</v>
      </c>
      <c r="I250" s="59" t="n">
        <f aca="false">F250*H250</f>
        <v>805</v>
      </c>
      <c r="J250" s="66"/>
      <c r="K250" s="67"/>
      <c r="L250" s="66" t="n">
        <v>20</v>
      </c>
      <c r="M250" s="67" t="n">
        <v>805</v>
      </c>
    </row>
    <row r="251" customFormat="false" ht="28.5" hidden="false" customHeight="true" outlineLevel="0" collapsed="false">
      <c r="A251" s="23" t="s">
        <v>944</v>
      </c>
      <c r="B251" s="62" t="s">
        <v>945</v>
      </c>
      <c r="C251" s="62" t="s">
        <v>50</v>
      </c>
      <c r="D251" s="63" t="s">
        <v>946</v>
      </c>
      <c r="E251" s="62" t="s">
        <v>260</v>
      </c>
      <c r="F251" s="64" t="n">
        <v>17</v>
      </c>
      <c r="G251" s="64" t="n">
        <v>16</v>
      </c>
      <c r="H251" s="64" t="n">
        <v>19.25</v>
      </c>
      <c r="I251" s="59" t="n">
        <f aca="false">F251*H251</f>
        <v>327.25</v>
      </c>
      <c r="J251" s="66"/>
      <c r="K251" s="67"/>
      <c r="L251" s="66" t="n">
        <v>17</v>
      </c>
      <c r="M251" s="67" t="n">
        <v>327.25</v>
      </c>
    </row>
    <row r="252" s="74" customFormat="true" ht="24" hidden="false" customHeight="true" outlineLevel="0" collapsed="false">
      <c r="A252" s="15" t="s">
        <v>481</v>
      </c>
      <c r="B252" s="15"/>
      <c r="C252" s="15"/>
      <c r="D252" s="89" t="s">
        <v>482</v>
      </c>
      <c r="E252" s="89"/>
      <c r="F252" s="90"/>
      <c r="G252" s="91"/>
      <c r="H252" s="91"/>
      <c r="I252" s="92" t="n">
        <f aca="false">SUM(I253:I256)</f>
        <v>1802.77</v>
      </c>
      <c r="J252" s="93"/>
      <c r="K252" s="92" t="n">
        <f aca="false">SUM(K253:K256)</f>
        <v>0</v>
      </c>
      <c r="L252" s="93"/>
      <c r="M252" s="92" t="n">
        <f aca="false">SUM(M253:M256)</f>
        <v>0</v>
      </c>
      <c r="O252" s="0"/>
      <c r="P252" s="0"/>
    </row>
    <row r="253" customFormat="false" ht="30" hidden="false" customHeight="true" outlineLevel="0" collapsed="false">
      <c r="A253" s="62" t="s">
        <v>947</v>
      </c>
      <c r="B253" s="62" t="s">
        <v>58</v>
      </c>
      <c r="C253" s="62" t="s">
        <v>45</v>
      </c>
      <c r="D253" s="63" t="s">
        <v>59</v>
      </c>
      <c r="E253" s="62" t="s">
        <v>60</v>
      </c>
      <c r="F253" s="64" t="n">
        <v>14.35</v>
      </c>
      <c r="G253" s="64" t="n">
        <v>42.23</v>
      </c>
      <c r="H253" s="64" t="n">
        <v>50.82</v>
      </c>
      <c r="I253" s="59" t="n">
        <f aca="false">F253*H253</f>
        <v>729.267</v>
      </c>
      <c r="J253" s="60"/>
      <c r="K253" s="61"/>
      <c r="L253" s="60"/>
      <c r="M253" s="61"/>
    </row>
    <row r="254" customFormat="false" ht="32.25" hidden="false" customHeight="true" outlineLevel="0" collapsed="false">
      <c r="A254" s="62" t="s">
        <v>948</v>
      </c>
      <c r="B254" s="62" t="s">
        <v>487</v>
      </c>
      <c r="C254" s="62" t="s">
        <v>54</v>
      </c>
      <c r="D254" s="63" t="s">
        <v>936</v>
      </c>
      <c r="E254" s="62" t="s">
        <v>56</v>
      </c>
      <c r="F254" s="64" t="n">
        <v>14.35</v>
      </c>
      <c r="G254" s="64" t="n">
        <v>36.75</v>
      </c>
      <c r="H254" s="64" t="n">
        <v>44.22</v>
      </c>
      <c r="I254" s="59" t="n">
        <f aca="false">F254*H254</f>
        <v>634.557</v>
      </c>
      <c r="J254" s="60"/>
      <c r="K254" s="61"/>
      <c r="L254" s="60"/>
      <c r="M254" s="61"/>
    </row>
    <row r="255" customFormat="false" ht="48.75" hidden="false" customHeight="true" outlineLevel="0" collapsed="false">
      <c r="A255" s="62" t="s">
        <v>949</v>
      </c>
      <c r="B255" s="62" t="s">
        <v>490</v>
      </c>
      <c r="C255" s="62" t="s">
        <v>54</v>
      </c>
      <c r="D255" s="63" t="s">
        <v>491</v>
      </c>
      <c r="E255" s="62" t="s">
        <v>56</v>
      </c>
      <c r="F255" s="64" t="n">
        <v>8.08</v>
      </c>
      <c r="G255" s="64" t="n">
        <v>19.49</v>
      </c>
      <c r="H255" s="64" t="n">
        <v>23.45</v>
      </c>
      <c r="I255" s="59" t="n">
        <f aca="false">F255*H255</f>
        <v>189.476</v>
      </c>
      <c r="J255" s="60"/>
      <c r="K255" s="61"/>
      <c r="L255" s="60"/>
      <c r="M255" s="61"/>
    </row>
    <row r="256" customFormat="false" ht="33" hidden="false" customHeight="true" outlineLevel="0" collapsed="false">
      <c r="A256" s="62" t="s">
        <v>950</v>
      </c>
      <c r="B256" s="62" t="s">
        <v>951</v>
      </c>
      <c r="C256" s="62" t="s">
        <v>50</v>
      </c>
      <c r="D256" s="63" t="s">
        <v>952</v>
      </c>
      <c r="E256" s="62" t="s">
        <v>37</v>
      </c>
      <c r="F256" s="64" t="n">
        <v>1</v>
      </c>
      <c r="G256" s="64" t="n">
        <v>207.29</v>
      </c>
      <c r="H256" s="64" t="n">
        <v>249.47</v>
      </c>
      <c r="I256" s="59" t="n">
        <f aca="false">F256*H256</f>
        <v>249.47</v>
      </c>
      <c r="J256" s="60"/>
      <c r="K256" s="61"/>
      <c r="L256" s="60"/>
      <c r="M256" s="61"/>
    </row>
    <row r="257" s="74" customFormat="true" ht="24" hidden="false" customHeight="true" outlineLevel="0" collapsed="false">
      <c r="A257" s="15" t="s">
        <v>495</v>
      </c>
      <c r="B257" s="15"/>
      <c r="C257" s="15"/>
      <c r="D257" s="89" t="s">
        <v>496</v>
      </c>
      <c r="E257" s="89"/>
      <c r="F257" s="90"/>
      <c r="G257" s="91"/>
      <c r="H257" s="91"/>
      <c r="I257" s="92" t="n">
        <f aca="false">SUM(I258:I266)</f>
        <v>1877.95676</v>
      </c>
      <c r="J257" s="93"/>
      <c r="K257" s="92" t="n">
        <f aca="false">SUM(K258:K266)</f>
        <v>0</v>
      </c>
      <c r="L257" s="93"/>
      <c r="M257" s="92" t="n">
        <f aca="false">SUM(M258:M266)</f>
        <v>0</v>
      </c>
      <c r="O257" s="0"/>
      <c r="P257" s="0"/>
    </row>
    <row r="258" customFormat="false" ht="30.75" hidden="false" customHeight="true" outlineLevel="0" collapsed="false">
      <c r="A258" s="23" t="s">
        <v>497</v>
      </c>
      <c r="B258" s="23" t="s">
        <v>501</v>
      </c>
      <c r="C258" s="23" t="s">
        <v>54</v>
      </c>
      <c r="D258" s="24" t="s">
        <v>953</v>
      </c>
      <c r="E258" s="23" t="s">
        <v>56</v>
      </c>
      <c r="F258" s="25" t="n">
        <v>29.68</v>
      </c>
      <c r="G258" s="25" t="n">
        <v>14.73</v>
      </c>
      <c r="H258" s="25" t="n">
        <v>17.7195</v>
      </c>
      <c r="I258" s="59" t="n">
        <f aca="false">F258*H258</f>
        <v>525.91476</v>
      </c>
      <c r="J258" s="60"/>
      <c r="K258" s="61"/>
      <c r="L258" s="60"/>
      <c r="M258" s="61"/>
    </row>
    <row r="259" customFormat="false" ht="30.75" hidden="false" customHeight="true" outlineLevel="0" collapsed="false">
      <c r="A259" s="23" t="s">
        <v>954</v>
      </c>
      <c r="B259" s="23" t="s">
        <v>955</v>
      </c>
      <c r="C259" s="23" t="s">
        <v>54</v>
      </c>
      <c r="D259" s="24" t="s">
        <v>956</v>
      </c>
      <c r="E259" s="23" t="s">
        <v>56</v>
      </c>
      <c r="F259" s="25" t="n">
        <v>15.7</v>
      </c>
      <c r="G259" s="25" t="n">
        <v>15.18</v>
      </c>
      <c r="H259" s="25" t="n">
        <v>18.26</v>
      </c>
      <c r="I259" s="59" t="n">
        <f aca="false">F259*H259</f>
        <v>286.682</v>
      </c>
      <c r="J259" s="60"/>
      <c r="K259" s="61"/>
      <c r="L259" s="60"/>
      <c r="M259" s="61"/>
    </row>
    <row r="260" customFormat="false" ht="30.75" hidden="false" customHeight="true" outlineLevel="0" collapsed="false">
      <c r="A260" s="23" t="s">
        <v>957</v>
      </c>
      <c r="B260" s="23" t="s">
        <v>504</v>
      </c>
      <c r="C260" s="23" t="s">
        <v>54</v>
      </c>
      <c r="D260" s="24" t="s">
        <v>505</v>
      </c>
      <c r="E260" s="23" t="s">
        <v>37</v>
      </c>
      <c r="F260" s="25" t="n">
        <v>14</v>
      </c>
      <c r="G260" s="25" t="n">
        <v>6.13</v>
      </c>
      <c r="H260" s="25" t="n">
        <v>7.37</v>
      </c>
      <c r="I260" s="59" t="n">
        <f aca="false">F260*H260</f>
        <v>103.18</v>
      </c>
      <c r="J260" s="60"/>
      <c r="K260" s="61"/>
      <c r="L260" s="60"/>
      <c r="M260" s="61"/>
    </row>
    <row r="261" customFormat="false" ht="28.5" hidden="false" customHeight="true" outlineLevel="0" collapsed="false">
      <c r="A261" s="23" t="s">
        <v>958</v>
      </c>
      <c r="B261" s="23" t="s">
        <v>507</v>
      </c>
      <c r="C261" s="23" t="s">
        <v>45</v>
      </c>
      <c r="D261" s="24" t="s">
        <v>959</v>
      </c>
      <c r="E261" s="23" t="s">
        <v>47</v>
      </c>
      <c r="F261" s="25" t="n">
        <v>18</v>
      </c>
      <c r="G261" s="25" t="n">
        <v>6.69</v>
      </c>
      <c r="H261" s="25" t="n">
        <v>8.05</v>
      </c>
      <c r="I261" s="59" t="n">
        <f aca="false">F261*H261</f>
        <v>144.9</v>
      </c>
      <c r="J261" s="60"/>
      <c r="K261" s="61"/>
      <c r="L261" s="60"/>
      <c r="M261" s="61"/>
    </row>
    <row r="262" customFormat="false" ht="33.75" hidden="false" customHeight="true" outlineLevel="0" collapsed="false">
      <c r="A262" s="23" t="s">
        <v>960</v>
      </c>
      <c r="B262" s="23" t="s">
        <v>961</v>
      </c>
      <c r="C262" s="23" t="s">
        <v>54</v>
      </c>
      <c r="D262" s="24" t="s">
        <v>962</v>
      </c>
      <c r="E262" s="23" t="s">
        <v>37</v>
      </c>
      <c r="F262" s="25" t="n">
        <v>4</v>
      </c>
      <c r="G262" s="25" t="n">
        <v>13.99</v>
      </c>
      <c r="H262" s="25" t="n">
        <v>16.83</v>
      </c>
      <c r="I262" s="59" t="n">
        <f aca="false">F262*H262</f>
        <v>67.32</v>
      </c>
      <c r="J262" s="60"/>
      <c r="K262" s="61"/>
      <c r="L262" s="60"/>
      <c r="M262" s="61"/>
    </row>
    <row r="263" customFormat="false" ht="33.75" hidden="false" customHeight="true" outlineLevel="0" collapsed="false">
      <c r="A263" s="23" t="s">
        <v>963</v>
      </c>
      <c r="B263" s="23" t="s">
        <v>964</v>
      </c>
      <c r="C263" s="23" t="s">
        <v>54</v>
      </c>
      <c r="D263" s="24" t="s">
        <v>965</v>
      </c>
      <c r="E263" s="23" t="s">
        <v>37</v>
      </c>
      <c r="F263" s="25" t="n">
        <v>4</v>
      </c>
      <c r="G263" s="25" t="n">
        <v>22.52</v>
      </c>
      <c r="H263" s="25" t="n">
        <v>27.1</v>
      </c>
      <c r="I263" s="59" t="n">
        <f aca="false">F263*H263</f>
        <v>108.4</v>
      </c>
      <c r="J263" s="60"/>
      <c r="K263" s="61"/>
      <c r="L263" s="60"/>
      <c r="M263" s="61"/>
    </row>
    <row r="264" customFormat="false" ht="33.75" hidden="false" customHeight="true" outlineLevel="0" collapsed="false">
      <c r="A264" s="23" t="s">
        <v>966</v>
      </c>
      <c r="B264" s="23" t="s">
        <v>967</v>
      </c>
      <c r="C264" s="23" t="s">
        <v>50</v>
      </c>
      <c r="D264" s="24" t="s">
        <v>968</v>
      </c>
      <c r="E264" s="23" t="s">
        <v>37</v>
      </c>
      <c r="F264" s="25" t="n">
        <v>4</v>
      </c>
      <c r="G264" s="25" t="n">
        <v>104.68</v>
      </c>
      <c r="H264" s="25" t="n">
        <v>125.98</v>
      </c>
      <c r="I264" s="59" t="n">
        <f aca="false">F264*H264</f>
        <v>503.92</v>
      </c>
      <c r="J264" s="60"/>
      <c r="K264" s="61"/>
      <c r="L264" s="60"/>
      <c r="M264" s="61"/>
    </row>
    <row r="265" customFormat="false" ht="39.75" hidden="false" customHeight="true" outlineLevel="0" collapsed="false">
      <c r="A265" s="23" t="s">
        <v>969</v>
      </c>
      <c r="B265" s="23" t="s">
        <v>970</v>
      </c>
      <c r="C265" s="23" t="s">
        <v>54</v>
      </c>
      <c r="D265" s="24" t="s">
        <v>971</v>
      </c>
      <c r="E265" s="23" t="s">
        <v>37</v>
      </c>
      <c r="F265" s="25" t="n">
        <v>6</v>
      </c>
      <c r="G265" s="25" t="n">
        <v>14.87</v>
      </c>
      <c r="H265" s="25" t="n">
        <v>17.89</v>
      </c>
      <c r="I265" s="59" t="n">
        <f aca="false">F265*H265</f>
        <v>107.34</v>
      </c>
      <c r="J265" s="60"/>
      <c r="K265" s="61"/>
      <c r="L265" s="60"/>
      <c r="M265" s="61"/>
    </row>
    <row r="266" customFormat="false" ht="51.75" hidden="false" customHeight="true" outlineLevel="0" collapsed="false">
      <c r="A266" s="23" t="s">
        <v>972</v>
      </c>
      <c r="B266" s="23" t="s">
        <v>973</v>
      </c>
      <c r="C266" s="23" t="s">
        <v>54</v>
      </c>
      <c r="D266" s="24" t="s">
        <v>974</v>
      </c>
      <c r="E266" s="23" t="s">
        <v>37</v>
      </c>
      <c r="F266" s="25" t="n">
        <v>3</v>
      </c>
      <c r="G266" s="25" t="n">
        <v>8.4</v>
      </c>
      <c r="H266" s="25" t="n">
        <v>10.1</v>
      </c>
      <c r="I266" s="59" t="n">
        <f aca="false">F266*H266</f>
        <v>30.3</v>
      </c>
      <c r="J266" s="60"/>
      <c r="K266" s="61"/>
      <c r="L266" s="60"/>
      <c r="M266" s="61"/>
    </row>
    <row r="267" customFormat="false" ht="24" hidden="false" customHeight="true" outlineLevel="0" collapsed="false">
      <c r="A267" s="53" t="s">
        <v>510</v>
      </c>
      <c r="B267" s="53"/>
      <c r="C267" s="53"/>
      <c r="D267" s="54" t="s">
        <v>522</v>
      </c>
      <c r="E267" s="54"/>
      <c r="F267" s="55"/>
      <c r="G267" s="56"/>
      <c r="H267" s="56"/>
      <c r="I267" s="57" t="n">
        <f aca="false">SUM(I268)</f>
        <v>956.3838</v>
      </c>
      <c r="J267" s="58"/>
      <c r="K267" s="57" t="n">
        <f aca="false">SUM(K268)</f>
        <v>0</v>
      </c>
      <c r="L267" s="58"/>
      <c r="M267" s="57" t="n">
        <f aca="false">SUM(M268)</f>
        <v>0</v>
      </c>
    </row>
    <row r="268" customFormat="false" ht="49.5" hidden="false" customHeight="true" outlineLevel="0" collapsed="false">
      <c r="A268" s="62" t="s">
        <v>512</v>
      </c>
      <c r="B268" s="62" t="s">
        <v>527</v>
      </c>
      <c r="C268" s="62" t="s">
        <v>45</v>
      </c>
      <c r="D268" s="63" t="s">
        <v>528</v>
      </c>
      <c r="E268" s="62" t="s">
        <v>98</v>
      </c>
      <c r="F268" s="64" t="n">
        <v>6.53</v>
      </c>
      <c r="G268" s="64" t="n">
        <v>121.7</v>
      </c>
      <c r="H268" s="64" t="n">
        <v>146.46</v>
      </c>
      <c r="I268" s="59" t="n">
        <f aca="false">F268*H268</f>
        <v>956.3838</v>
      </c>
      <c r="J268" s="60"/>
      <c r="K268" s="61"/>
      <c r="L268" s="60"/>
      <c r="M268" s="61"/>
    </row>
    <row r="269" customFormat="false" ht="24" hidden="false" customHeight="true" outlineLevel="0" collapsed="false">
      <c r="A269" s="53" t="s">
        <v>521</v>
      </c>
      <c r="B269" s="53"/>
      <c r="C269" s="53"/>
      <c r="D269" s="54" t="s">
        <v>533</v>
      </c>
      <c r="E269" s="54"/>
      <c r="F269" s="55"/>
      <c r="G269" s="56"/>
      <c r="H269" s="56"/>
      <c r="I269" s="57" t="n">
        <f aca="false">SUM(I270:I275)</f>
        <v>7003.733204</v>
      </c>
      <c r="J269" s="58"/>
      <c r="K269" s="57" t="n">
        <f aca="false">SUM(K270:K275)</f>
        <v>0</v>
      </c>
      <c r="L269" s="58"/>
      <c r="M269" s="57" t="n">
        <f aca="false">SUM(M270:M275)</f>
        <v>0</v>
      </c>
    </row>
    <row r="270" customFormat="false" ht="35.25" hidden="false" customHeight="true" outlineLevel="0" collapsed="false">
      <c r="A270" s="62" t="s">
        <v>975</v>
      </c>
      <c r="B270" s="62" t="s">
        <v>535</v>
      </c>
      <c r="C270" s="62" t="s">
        <v>50</v>
      </c>
      <c r="D270" s="63" t="s">
        <v>536</v>
      </c>
      <c r="E270" s="62" t="s">
        <v>98</v>
      </c>
      <c r="F270" s="64" t="n">
        <v>7.7</v>
      </c>
      <c r="G270" s="64" t="n">
        <v>103.11</v>
      </c>
      <c r="H270" s="64" t="n">
        <v>124.08952</v>
      </c>
      <c r="I270" s="59" t="n">
        <f aca="false">F270*H270</f>
        <v>955.489304</v>
      </c>
      <c r="J270" s="66"/>
      <c r="K270" s="67"/>
      <c r="L270" s="66"/>
      <c r="M270" s="67"/>
    </row>
    <row r="271" customFormat="false" ht="35.25" hidden="false" customHeight="true" outlineLevel="0" collapsed="false">
      <c r="A271" s="62" t="s">
        <v>976</v>
      </c>
      <c r="B271" s="62" t="s">
        <v>637</v>
      </c>
      <c r="C271" s="62" t="s">
        <v>45</v>
      </c>
      <c r="D271" s="63" t="s">
        <v>638</v>
      </c>
      <c r="E271" s="62" t="s">
        <v>98</v>
      </c>
      <c r="F271" s="64" t="n">
        <v>6.7</v>
      </c>
      <c r="G271" s="64" t="n">
        <v>23.93</v>
      </c>
      <c r="H271" s="64" t="n">
        <v>28.789</v>
      </c>
      <c r="I271" s="59" t="n">
        <f aca="false">F271*H271</f>
        <v>192.8863</v>
      </c>
      <c r="J271" s="66"/>
      <c r="K271" s="67"/>
      <c r="L271" s="66"/>
      <c r="M271" s="67"/>
    </row>
    <row r="272" customFormat="false" ht="44.25" hidden="false" customHeight="true" outlineLevel="0" collapsed="false">
      <c r="A272" s="62" t="s">
        <v>977</v>
      </c>
      <c r="B272" s="62" t="s">
        <v>538</v>
      </c>
      <c r="C272" s="62" t="s">
        <v>50</v>
      </c>
      <c r="D272" s="63" t="s">
        <v>978</v>
      </c>
      <c r="E272" s="62" t="s">
        <v>37</v>
      </c>
      <c r="F272" s="64" t="n">
        <v>1</v>
      </c>
      <c r="G272" s="64" t="n">
        <v>3354.65</v>
      </c>
      <c r="H272" s="64" t="n">
        <v>4037.32</v>
      </c>
      <c r="I272" s="59" t="n">
        <f aca="false">F272*H272</f>
        <v>4037.32</v>
      </c>
      <c r="J272" s="66"/>
      <c r="K272" s="67"/>
      <c r="L272" s="66"/>
      <c r="M272" s="67"/>
    </row>
    <row r="273" customFormat="false" ht="24" hidden="false" customHeight="true" outlineLevel="0" collapsed="false">
      <c r="A273" s="62" t="s">
        <v>979</v>
      </c>
      <c r="B273" s="62" t="s">
        <v>541</v>
      </c>
      <c r="C273" s="62" t="s">
        <v>45</v>
      </c>
      <c r="D273" s="63" t="s">
        <v>542</v>
      </c>
      <c r="E273" s="62" t="s">
        <v>98</v>
      </c>
      <c r="F273" s="64" t="n">
        <v>73.24</v>
      </c>
      <c r="G273" s="64" t="n">
        <v>19.52</v>
      </c>
      <c r="H273" s="64" t="n">
        <v>23.49</v>
      </c>
      <c r="I273" s="59" t="n">
        <f aca="false">F273*H273</f>
        <v>1720.4076</v>
      </c>
      <c r="J273" s="66"/>
      <c r="K273" s="67"/>
      <c r="L273" s="66"/>
      <c r="M273" s="67"/>
    </row>
    <row r="274" customFormat="false" ht="24" hidden="false" customHeight="true" outlineLevel="0" collapsed="false">
      <c r="A274" s="62" t="s">
        <v>980</v>
      </c>
      <c r="B274" s="62" t="s">
        <v>544</v>
      </c>
      <c r="C274" s="62" t="s">
        <v>45</v>
      </c>
      <c r="D274" s="63" t="s">
        <v>545</v>
      </c>
      <c r="E274" s="62" t="s">
        <v>47</v>
      </c>
      <c r="F274" s="64" t="n">
        <v>1</v>
      </c>
      <c r="G274" s="64" t="n">
        <v>69.63</v>
      </c>
      <c r="H274" s="64" t="n">
        <v>83.79</v>
      </c>
      <c r="I274" s="59" t="n">
        <f aca="false">F274*H274</f>
        <v>83.79</v>
      </c>
      <c r="J274" s="66"/>
      <c r="K274" s="67"/>
      <c r="L274" s="66"/>
      <c r="M274" s="67"/>
    </row>
    <row r="275" customFormat="false" ht="24" hidden="false" customHeight="true" outlineLevel="0" collapsed="false">
      <c r="A275" s="62" t="s">
        <v>981</v>
      </c>
      <c r="B275" s="62" t="s">
        <v>982</v>
      </c>
      <c r="C275" s="62" t="s">
        <v>45</v>
      </c>
      <c r="D275" s="63" t="s">
        <v>983</v>
      </c>
      <c r="E275" s="62" t="s">
        <v>260</v>
      </c>
      <c r="F275" s="64" t="n">
        <v>1</v>
      </c>
      <c r="G275" s="64" t="n">
        <v>11.5</v>
      </c>
      <c r="H275" s="64" t="n">
        <v>13.84</v>
      </c>
      <c r="I275" s="59" t="n">
        <f aca="false">F275*H275</f>
        <v>13.84</v>
      </c>
      <c r="J275" s="66"/>
      <c r="K275" s="67"/>
      <c r="L275" s="66"/>
      <c r="M275" s="67"/>
    </row>
    <row r="276" customFormat="false" ht="24" hidden="false" customHeight="true" outlineLevel="0" collapsed="false">
      <c r="A276" s="53" t="s">
        <v>532</v>
      </c>
      <c r="B276" s="53"/>
      <c r="C276" s="53"/>
      <c r="D276" s="54" t="s">
        <v>984</v>
      </c>
      <c r="E276" s="54"/>
      <c r="F276" s="55"/>
      <c r="G276" s="56"/>
      <c r="H276" s="56"/>
      <c r="I276" s="57" t="n">
        <f aca="false">SUM(I277:I284)</f>
        <v>10681.852224</v>
      </c>
      <c r="J276" s="58"/>
      <c r="K276" s="57" t="n">
        <f aca="false">SUM(K277:K284)</f>
        <v>0</v>
      </c>
      <c r="L276" s="58"/>
      <c r="M276" s="57" t="n">
        <f aca="false">SUM(M277:M284)</f>
        <v>0</v>
      </c>
    </row>
    <row r="277" customFormat="false" ht="33" hidden="false" customHeight="true" outlineLevel="0" collapsed="false">
      <c r="A277" s="23" t="s">
        <v>534</v>
      </c>
      <c r="B277" s="23" t="s">
        <v>210</v>
      </c>
      <c r="C277" s="23" t="s">
        <v>54</v>
      </c>
      <c r="D277" s="24" t="s">
        <v>985</v>
      </c>
      <c r="E277" s="23" t="s">
        <v>98</v>
      </c>
      <c r="F277" s="25" t="n">
        <v>16.22</v>
      </c>
      <c r="G277" s="25" t="n">
        <v>4.27</v>
      </c>
      <c r="H277" s="25" t="n">
        <v>5.13</v>
      </c>
      <c r="I277" s="59" t="n">
        <f aca="false">F277*H277</f>
        <v>83.2086</v>
      </c>
      <c r="J277" s="60"/>
      <c r="K277" s="61"/>
      <c r="L277" s="60"/>
      <c r="M277" s="61"/>
    </row>
    <row r="278" customFormat="false" ht="33" hidden="false" customHeight="true" outlineLevel="0" collapsed="false">
      <c r="A278" s="23" t="s">
        <v>986</v>
      </c>
      <c r="B278" s="23" t="s">
        <v>213</v>
      </c>
      <c r="C278" s="23" t="s">
        <v>54</v>
      </c>
      <c r="D278" s="24" t="s">
        <v>987</v>
      </c>
      <c r="E278" s="23" t="s">
        <v>98</v>
      </c>
      <c r="F278" s="25" t="n">
        <v>16.22</v>
      </c>
      <c r="G278" s="25" t="n">
        <v>13.84</v>
      </c>
      <c r="H278" s="25" t="n">
        <v>16.65</v>
      </c>
      <c r="I278" s="59" t="n">
        <f aca="false">F278*H278</f>
        <v>270.063</v>
      </c>
      <c r="J278" s="60"/>
      <c r="K278" s="61"/>
      <c r="L278" s="60"/>
      <c r="M278" s="61"/>
    </row>
    <row r="279" customFormat="false" ht="41.25" hidden="false" customHeight="true" outlineLevel="0" collapsed="false">
      <c r="A279" s="23" t="s">
        <v>988</v>
      </c>
      <c r="B279" s="23" t="s">
        <v>168</v>
      </c>
      <c r="C279" s="23" t="s">
        <v>54</v>
      </c>
      <c r="D279" s="24" t="s">
        <v>989</v>
      </c>
      <c r="E279" s="23" t="s">
        <v>98</v>
      </c>
      <c r="F279" s="25" t="n">
        <v>303.2</v>
      </c>
      <c r="G279" s="25" t="n">
        <v>3.39</v>
      </c>
      <c r="H279" s="25" t="n">
        <v>4.06932</v>
      </c>
      <c r="I279" s="59" t="n">
        <f aca="false">F279*H279</f>
        <v>1233.817824</v>
      </c>
      <c r="J279" s="60"/>
      <c r="K279" s="61"/>
      <c r="L279" s="60"/>
      <c r="M279" s="61"/>
    </row>
    <row r="280" customFormat="false" ht="41.25" hidden="false" customHeight="true" outlineLevel="0" collapsed="false">
      <c r="A280" s="23" t="s">
        <v>990</v>
      </c>
      <c r="B280" s="23" t="s">
        <v>171</v>
      </c>
      <c r="C280" s="23" t="s">
        <v>54</v>
      </c>
      <c r="D280" s="24" t="s">
        <v>991</v>
      </c>
      <c r="E280" s="23" t="s">
        <v>98</v>
      </c>
      <c r="F280" s="25" t="n">
        <v>303.2</v>
      </c>
      <c r="G280" s="25" t="n">
        <v>10.06</v>
      </c>
      <c r="H280" s="25" t="n">
        <v>12.1</v>
      </c>
      <c r="I280" s="59" t="n">
        <f aca="false">F280*H280</f>
        <v>3668.72</v>
      </c>
      <c r="J280" s="60"/>
      <c r="K280" s="61"/>
      <c r="L280" s="60"/>
      <c r="M280" s="61"/>
    </row>
    <row r="281" customFormat="false" ht="33" hidden="false" customHeight="true" outlineLevel="0" collapsed="false">
      <c r="A281" s="23" t="s">
        <v>992</v>
      </c>
      <c r="B281" s="23" t="s">
        <v>174</v>
      </c>
      <c r="C281" s="23" t="s">
        <v>54</v>
      </c>
      <c r="D281" s="24" t="s">
        <v>993</v>
      </c>
      <c r="E281" s="23" t="s">
        <v>98</v>
      </c>
      <c r="F281" s="25" t="n">
        <v>36</v>
      </c>
      <c r="G281" s="25" t="n">
        <v>12.38</v>
      </c>
      <c r="H281" s="25" t="n">
        <v>14.89</v>
      </c>
      <c r="I281" s="59" t="n">
        <f aca="false">F281*H281</f>
        <v>536.04</v>
      </c>
      <c r="J281" s="60"/>
      <c r="K281" s="61"/>
      <c r="L281" s="60"/>
      <c r="M281" s="61"/>
    </row>
    <row r="282" customFormat="false" ht="33" hidden="false" customHeight="true" outlineLevel="0" collapsed="false">
      <c r="A282" s="23" t="s">
        <v>994</v>
      </c>
      <c r="B282" s="23" t="s">
        <v>530</v>
      </c>
      <c r="C282" s="23" t="s">
        <v>54</v>
      </c>
      <c r="D282" s="24" t="s">
        <v>995</v>
      </c>
      <c r="E282" s="23" t="s">
        <v>98</v>
      </c>
      <c r="F282" s="25" t="n">
        <v>94.36</v>
      </c>
      <c r="G282" s="25" t="n">
        <v>40.29</v>
      </c>
      <c r="H282" s="25" t="n">
        <v>48.48</v>
      </c>
      <c r="I282" s="59" t="n">
        <f aca="false">F282*H282</f>
        <v>4574.5728</v>
      </c>
      <c r="J282" s="60"/>
      <c r="K282" s="61"/>
      <c r="L282" s="60"/>
      <c r="M282" s="61"/>
    </row>
    <row r="283" customFormat="false" ht="33" hidden="false" customHeight="true" outlineLevel="0" collapsed="false">
      <c r="A283" s="23" t="s">
        <v>996</v>
      </c>
      <c r="B283" s="23" t="s">
        <v>516</v>
      </c>
      <c r="C283" s="23" t="s">
        <v>54</v>
      </c>
      <c r="D283" s="24" t="s">
        <v>517</v>
      </c>
      <c r="E283" s="23" t="s">
        <v>56</v>
      </c>
      <c r="F283" s="25" t="n">
        <v>12</v>
      </c>
      <c r="G283" s="25" t="n">
        <v>3.94</v>
      </c>
      <c r="H283" s="25" t="n">
        <v>4.74</v>
      </c>
      <c r="I283" s="59" t="n">
        <f aca="false">F283*H283</f>
        <v>56.88</v>
      </c>
      <c r="J283" s="60"/>
      <c r="K283" s="61"/>
      <c r="L283" s="60"/>
      <c r="M283" s="61"/>
    </row>
    <row r="284" customFormat="false" ht="33" hidden="false" customHeight="true" outlineLevel="0" collapsed="false">
      <c r="A284" s="23" t="s">
        <v>997</v>
      </c>
      <c r="B284" s="23" t="s">
        <v>519</v>
      </c>
      <c r="C284" s="23" t="s">
        <v>54</v>
      </c>
      <c r="D284" s="24" t="s">
        <v>520</v>
      </c>
      <c r="E284" s="23" t="s">
        <v>98</v>
      </c>
      <c r="F284" s="25" t="n">
        <v>5</v>
      </c>
      <c r="G284" s="25" t="n">
        <v>42.97</v>
      </c>
      <c r="H284" s="25" t="n">
        <v>51.71</v>
      </c>
      <c r="I284" s="59" t="n">
        <f aca="false">F284*H284</f>
        <v>258.55</v>
      </c>
      <c r="J284" s="60"/>
      <c r="K284" s="61"/>
      <c r="L284" s="60"/>
      <c r="M284" s="61"/>
    </row>
    <row r="285" customFormat="false" ht="24" hidden="false" customHeight="true" outlineLevel="0" collapsed="false">
      <c r="A285" s="53" t="s">
        <v>549</v>
      </c>
      <c r="B285" s="53"/>
      <c r="C285" s="53"/>
      <c r="D285" s="54" t="s">
        <v>998</v>
      </c>
      <c r="E285" s="54"/>
      <c r="F285" s="55"/>
      <c r="G285" s="56"/>
      <c r="H285" s="56"/>
      <c r="I285" s="57" t="n">
        <f aca="false">SUM(I286:I288)</f>
        <v>1710.665776</v>
      </c>
      <c r="J285" s="58"/>
      <c r="K285" s="57" t="n">
        <f aca="false">SUM(K286:K288)</f>
        <v>0</v>
      </c>
      <c r="L285" s="58"/>
      <c r="M285" s="57" t="n">
        <f aca="false">SUM(M286:M288)</f>
        <v>0</v>
      </c>
    </row>
    <row r="286" customFormat="false" ht="24" hidden="false" customHeight="true" outlineLevel="0" collapsed="false">
      <c r="A286" s="23" t="s">
        <v>551</v>
      </c>
      <c r="B286" s="23" t="s">
        <v>552</v>
      </c>
      <c r="C286" s="23" t="s">
        <v>50</v>
      </c>
      <c r="D286" s="24" t="s">
        <v>553</v>
      </c>
      <c r="E286" s="23" t="s">
        <v>98</v>
      </c>
      <c r="F286" s="25" t="n">
        <v>271.7</v>
      </c>
      <c r="G286" s="25" t="n">
        <v>3.01</v>
      </c>
      <c r="H286" s="25" t="n">
        <v>3.62</v>
      </c>
      <c r="I286" s="59" t="n">
        <f aca="false">F286*H286</f>
        <v>983.554</v>
      </c>
      <c r="J286" s="60"/>
      <c r="K286" s="61"/>
      <c r="L286" s="60"/>
      <c r="M286" s="61"/>
    </row>
    <row r="287" customFormat="false" ht="24" hidden="false" customHeight="true" outlineLevel="0" collapsed="false">
      <c r="A287" s="23" t="s">
        <v>999</v>
      </c>
      <c r="B287" s="23" t="s">
        <v>555</v>
      </c>
      <c r="C287" s="23" t="s">
        <v>45</v>
      </c>
      <c r="D287" s="24" t="s">
        <v>556</v>
      </c>
      <c r="E287" s="23" t="s">
        <v>60</v>
      </c>
      <c r="F287" s="25" t="n">
        <v>19.02</v>
      </c>
      <c r="G287" s="25" t="n">
        <v>14.07</v>
      </c>
      <c r="H287" s="25" t="n">
        <v>16.9288</v>
      </c>
      <c r="I287" s="59" t="n">
        <f aca="false">F287*H287</f>
        <v>321.985776</v>
      </c>
      <c r="J287" s="60"/>
      <c r="K287" s="61"/>
      <c r="L287" s="60"/>
      <c r="M287" s="61"/>
    </row>
    <row r="288" customFormat="false" ht="30.75" hidden="false" customHeight="true" outlineLevel="0" collapsed="false">
      <c r="A288" s="23" t="s">
        <v>1000</v>
      </c>
      <c r="B288" s="23" t="s">
        <v>1001</v>
      </c>
      <c r="C288" s="23" t="s">
        <v>50</v>
      </c>
      <c r="D288" s="24" t="s">
        <v>1002</v>
      </c>
      <c r="E288" s="23" t="s">
        <v>60</v>
      </c>
      <c r="F288" s="25" t="n">
        <v>19.02</v>
      </c>
      <c r="G288" s="25" t="n">
        <v>17.7</v>
      </c>
      <c r="H288" s="25" t="n">
        <v>21.3</v>
      </c>
      <c r="I288" s="59" t="n">
        <f aca="false">F288*H288</f>
        <v>405.126</v>
      </c>
      <c r="J288" s="60"/>
      <c r="K288" s="61"/>
      <c r="L288" s="60"/>
      <c r="M288" s="61"/>
    </row>
    <row r="289" customFormat="false" ht="24" hidden="false" customHeight="true" outlineLevel="0" collapsed="false">
      <c r="A289" s="53" t="n">
        <v>16</v>
      </c>
      <c r="B289" s="53"/>
      <c r="C289" s="53"/>
      <c r="D289" s="54" t="s">
        <v>1003</v>
      </c>
      <c r="E289" s="54"/>
      <c r="F289" s="55"/>
      <c r="G289" s="56"/>
      <c r="H289" s="56"/>
      <c r="I289" s="57" t="n">
        <f aca="false">SUM(I290)</f>
        <v>10356.6602</v>
      </c>
      <c r="J289" s="58"/>
      <c r="K289" s="57" t="n">
        <f aca="false">SUM(K290)</f>
        <v>0</v>
      </c>
      <c r="L289" s="58"/>
      <c r="M289" s="57" t="n">
        <f aca="false">SUM(M290)</f>
        <v>0</v>
      </c>
    </row>
    <row r="290" customFormat="false" ht="24" hidden="false" customHeight="true" outlineLevel="0" collapsed="false">
      <c r="A290" s="23" t="s">
        <v>1004</v>
      </c>
      <c r="B290" s="23" t="s">
        <v>1005</v>
      </c>
      <c r="C290" s="23" t="s">
        <v>35</v>
      </c>
      <c r="D290" s="24" t="s">
        <v>1006</v>
      </c>
      <c r="E290" s="23" t="s">
        <v>98</v>
      </c>
      <c r="F290" s="25" t="n">
        <v>401.11</v>
      </c>
      <c r="G290" s="25" t="n">
        <v>21.46</v>
      </c>
      <c r="H290" s="25" t="n">
        <v>25.82</v>
      </c>
      <c r="I290" s="59" t="n">
        <f aca="false">F290*H290</f>
        <v>10356.6602</v>
      </c>
      <c r="J290" s="60"/>
      <c r="K290" s="61"/>
      <c r="L290" s="60"/>
      <c r="M290" s="61"/>
    </row>
    <row r="291" customFormat="false" ht="14.25" hidden="false" customHeight="false" outlineLevel="0" collapsed="false">
      <c r="A291" s="28"/>
      <c r="B291" s="28"/>
      <c r="C291" s="28"/>
      <c r="D291" s="28"/>
      <c r="E291" s="28"/>
      <c r="F291" s="29"/>
      <c r="G291" s="29"/>
      <c r="H291" s="29"/>
      <c r="I291" s="100"/>
      <c r="J291" s="60"/>
      <c r="K291" s="61"/>
      <c r="L291" s="60"/>
      <c r="M291" s="61"/>
    </row>
    <row r="292" customFormat="false" ht="30" hidden="false" customHeight="true" outlineLevel="0" collapsed="false">
      <c r="A292" s="30"/>
      <c r="B292" s="30"/>
      <c r="C292" s="30"/>
      <c r="D292" s="31"/>
      <c r="E292" s="32" t="s">
        <v>557</v>
      </c>
      <c r="F292" s="32"/>
      <c r="G292" s="101" t="n">
        <f aca="false">I9+I18+I30+I35+I54+I93+I110+I116+I121+I188+I243+I267+I269+I276+I285+I289</f>
        <v>376086.02676893</v>
      </c>
      <c r="H292" s="101"/>
      <c r="I292" s="101"/>
      <c r="J292" s="102" t="s">
        <v>1007</v>
      </c>
      <c r="K292" s="103" t="n">
        <f aca="false">K289+K285+K276+K269+K267+K243+K188+K121+K116+K110+K93+K54+K35+K30+K18+K9</f>
        <v>153399.5534</v>
      </c>
      <c r="L292" s="102" t="s">
        <v>1008</v>
      </c>
      <c r="M292" s="103" t="n">
        <f aca="false">M9+M18+M30+M35+M54+M93+M110+M116+M121+M188+M243+M267+M269+M276+M285+M289</f>
        <v>111536.22</v>
      </c>
    </row>
    <row r="293" customFormat="false" ht="36.75" hidden="false" customHeight="true" outlineLevel="0" collapsed="false">
      <c r="A293" s="104"/>
      <c r="C293" s="105"/>
    </row>
    <row r="294" customFormat="false" ht="36.75" hidden="false" customHeight="true" outlineLevel="0" collapsed="false">
      <c r="A294" s="106"/>
    </row>
    <row r="295" customFormat="false" ht="36.75" hidden="false" customHeight="true" outlineLevel="0" collapsed="false">
      <c r="A295" s="105"/>
    </row>
    <row r="296" customFormat="false" ht="36.75" hidden="false" customHeight="true" outlineLevel="0" collapsed="false">
      <c r="A296" s="105"/>
    </row>
    <row r="297" customFormat="false" ht="36.75" hidden="false" customHeight="true" outlineLevel="0" collapsed="false">
      <c r="A297" s="105"/>
    </row>
    <row r="298" customFormat="false" ht="36.75" hidden="false" customHeight="true" outlineLevel="0" collapsed="false">
      <c r="A298" s="105"/>
    </row>
  </sheetData>
  <autoFilter ref="A8:I292"/>
  <mergeCells count="16">
    <mergeCell ref="A1:D1"/>
    <mergeCell ref="E1:F1"/>
    <mergeCell ref="J1:M1"/>
    <mergeCell ref="C2:D6"/>
    <mergeCell ref="E2:F6"/>
    <mergeCell ref="G2:G6"/>
    <mergeCell ref="H2:H6"/>
    <mergeCell ref="I2:I6"/>
    <mergeCell ref="J2:K5"/>
    <mergeCell ref="L2:M5"/>
    <mergeCell ref="J6:K6"/>
    <mergeCell ref="L6:M6"/>
    <mergeCell ref="A7:I7"/>
    <mergeCell ref="A292:C292"/>
    <mergeCell ref="E292:F292"/>
    <mergeCell ref="G292:I292"/>
  </mergeCells>
  <printOptions headings="false" gridLines="false" gridLinesSet="true" horizontalCentered="false" verticalCentered="false"/>
  <pageMargins left="0.511805555555556" right="0.511805555555556" top="1.18125" bottom="0.8312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2"/>
  <sheetViews>
    <sheetView showFormulas="false" showGridLines="false" showRowColHeaders="true" showZeros="true" rightToLeft="false" tabSelected="false" showOutlineSymbols="false" defaultGridColor="true" view="pageBreakPreview" topLeftCell="A1" colorId="64" zoomScale="90" zoomScaleNormal="160" zoomScalePageLayoutView="90" workbookViewId="0">
      <selection pane="topLeft" activeCell="A5" activeCellId="0" sqref="A5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07" width="4.38"/>
    <col collapsed="false" customWidth="true" hidden="false" outlineLevel="0" max="2" min="2" style="107" width="5.12"/>
    <col collapsed="false" customWidth="true" hidden="false" outlineLevel="0" max="3" min="3" style="107" width="7.88"/>
    <col collapsed="false" customWidth="true" hidden="false" outlineLevel="0" max="4" min="4" style="107" width="16.5"/>
    <col collapsed="false" customWidth="true" hidden="false" outlineLevel="0" max="5" min="5" style="107" width="8.62"/>
    <col collapsed="false" customWidth="true" hidden="false" outlineLevel="0" max="6" min="6" style="107" width="2.5"/>
    <col collapsed="false" customWidth="true" hidden="false" outlineLevel="0" max="7" min="7" style="107" width="7.88"/>
    <col collapsed="false" customWidth="true" hidden="false" outlineLevel="0" max="8" min="8" style="107" width="4.38"/>
    <col collapsed="false" customWidth="true" hidden="false" outlineLevel="0" max="9" min="9" style="107" width="3.5"/>
    <col collapsed="false" customWidth="true" hidden="false" outlineLevel="0" max="10" min="10" style="107" width="4.38"/>
    <col collapsed="false" customWidth="true" hidden="false" outlineLevel="0" max="11" min="11" style="107" width="7"/>
    <col collapsed="false" customWidth="true" hidden="false" outlineLevel="0" max="12" min="12" style="107" width="7.88"/>
    <col collapsed="false" customWidth="true" hidden="false" outlineLevel="0" max="13" min="13" style="107" width="4.5"/>
    <col collapsed="false" customWidth="true" hidden="false" outlineLevel="0" max="14" min="14" style="107" width="8.38"/>
    <col collapsed="false" customWidth="true" hidden="false" outlineLevel="0" max="15" min="15" style="107" width="7.88"/>
    <col collapsed="false" customWidth="false" hidden="false" outlineLevel="0" max="16384" min="16" style="107" width="9"/>
  </cols>
  <sheetData>
    <row r="1" s="2" customFormat="true" ht="18.75" hidden="false" customHeight="true" outlineLevel="0" collapsed="false">
      <c r="A1" s="108" t="s">
        <v>562</v>
      </c>
      <c r="B1" s="108"/>
      <c r="C1" s="108"/>
      <c r="D1" s="108"/>
      <c r="E1" s="108"/>
      <c r="F1" s="108"/>
      <c r="G1" s="108"/>
      <c r="H1" s="108" t="s">
        <v>9</v>
      </c>
      <c r="I1" s="108"/>
      <c r="J1" s="108" t="s">
        <v>563</v>
      </c>
      <c r="K1" s="108" t="s">
        <v>564</v>
      </c>
      <c r="L1" s="108" t="s">
        <v>11</v>
      </c>
      <c r="M1" s="108" t="s">
        <v>1009</v>
      </c>
      <c r="N1" s="108"/>
      <c r="O1" s="109"/>
      <c r="P1" s="39"/>
    </row>
    <row r="2" s="2" customFormat="true" ht="21.75" hidden="false" customHeight="true" outlineLevel="0" collapsed="false">
      <c r="A2" s="110"/>
      <c r="B2" s="110"/>
      <c r="C2" s="111" t="s">
        <v>566</v>
      </c>
      <c r="D2" s="111"/>
      <c r="E2" s="111"/>
      <c r="F2" s="111"/>
      <c r="G2" s="111"/>
      <c r="H2" s="108" t="s">
        <v>567</v>
      </c>
      <c r="I2" s="108"/>
      <c r="J2" s="112" t="n">
        <v>0.2035</v>
      </c>
      <c r="K2" s="113" t="n">
        <v>0.280600011505988</v>
      </c>
      <c r="L2" s="114" t="s">
        <v>568</v>
      </c>
      <c r="M2" s="115"/>
      <c r="N2" s="116" t="s">
        <v>1010</v>
      </c>
      <c r="O2" s="117"/>
      <c r="P2" s="48"/>
    </row>
    <row r="3" s="2" customFormat="true" ht="21.75" hidden="false" customHeight="true" outlineLevel="0" collapsed="false">
      <c r="A3" s="110"/>
      <c r="B3" s="110"/>
      <c r="C3" s="111"/>
      <c r="D3" s="111"/>
      <c r="E3" s="111"/>
      <c r="F3" s="111"/>
      <c r="G3" s="111"/>
      <c r="H3" s="108"/>
      <c r="I3" s="108"/>
      <c r="J3" s="112"/>
      <c r="K3" s="113"/>
      <c r="L3" s="114"/>
      <c r="M3" s="118"/>
      <c r="N3" s="116" t="s">
        <v>1011</v>
      </c>
      <c r="O3" s="117"/>
      <c r="P3" s="48"/>
    </row>
    <row r="4" s="2" customFormat="true" ht="21.75" hidden="false" customHeight="true" outlineLevel="0" collapsed="false">
      <c r="A4" s="110"/>
      <c r="B4" s="110"/>
      <c r="C4" s="111"/>
      <c r="D4" s="111"/>
      <c r="E4" s="111"/>
      <c r="F4" s="111"/>
      <c r="G4" s="111"/>
      <c r="H4" s="108"/>
      <c r="I4" s="108"/>
      <c r="J4" s="112"/>
      <c r="K4" s="113"/>
      <c r="L4" s="114"/>
      <c r="M4" s="119"/>
      <c r="N4" s="116" t="s">
        <v>1012</v>
      </c>
      <c r="O4" s="117"/>
      <c r="P4" s="48"/>
    </row>
    <row r="5" customFormat="false" ht="12.75" hidden="false" customHeight="true" outlineLevel="0" collapsed="false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customFormat="false" ht="18.75" hidden="false" customHeight="true" outlineLevel="0" collapsed="false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</row>
    <row r="7" s="125" customFormat="true" ht="16.5" hidden="false" customHeight="true" outlineLevel="0" collapsed="false">
      <c r="A7" s="123" t="s">
        <v>21</v>
      </c>
      <c r="B7" s="123" t="s">
        <v>22</v>
      </c>
      <c r="C7" s="123" t="s">
        <v>23</v>
      </c>
      <c r="D7" s="123" t="s">
        <v>24</v>
      </c>
      <c r="E7" s="123"/>
      <c r="F7" s="123"/>
      <c r="G7" s="123"/>
      <c r="H7" s="123" t="s">
        <v>25</v>
      </c>
      <c r="I7" s="124" t="s">
        <v>26</v>
      </c>
      <c r="J7" s="124"/>
      <c r="K7" s="124" t="s">
        <v>27</v>
      </c>
      <c r="L7" s="124" t="s">
        <v>1013</v>
      </c>
      <c r="M7" s="123" t="s">
        <v>29</v>
      </c>
      <c r="N7" s="123"/>
      <c r="O7" s="122"/>
    </row>
    <row r="8" customFormat="false" ht="12.75" hidden="false" customHeight="true" outlineLevel="0" collapsed="false">
      <c r="A8" s="126" t="n">
        <v>2</v>
      </c>
      <c r="B8" s="126"/>
      <c r="C8" s="126"/>
      <c r="D8" s="127" t="s">
        <v>68</v>
      </c>
      <c r="E8" s="127"/>
      <c r="F8" s="127"/>
      <c r="G8" s="127"/>
      <c r="H8" s="126"/>
      <c r="I8" s="126"/>
      <c r="J8" s="126"/>
      <c r="K8" s="126"/>
      <c r="L8" s="126"/>
      <c r="M8" s="128" t="s">
        <v>1014</v>
      </c>
      <c r="N8" s="128"/>
      <c r="O8" s="122"/>
    </row>
    <row r="9" customFormat="false" ht="16.5" hidden="false" customHeight="true" outlineLevel="0" collapsed="false">
      <c r="A9" s="129" t="n">
        <v>2.7</v>
      </c>
      <c r="B9" s="130" t="s">
        <v>1015</v>
      </c>
      <c r="C9" s="131" t="s">
        <v>50</v>
      </c>
      <c r="D9" s="132" t="s">
        <v>1016</v>
      </c>
      <c r="E9" s="132"/>
      <c r="F9" s="132"/>
      <c r="G9" s="132"/>
      <c r="H9" s="131" t="s">
        <v>90</v>
      </c>
      <c r="I9" s="133" t="s">
        <v>1017</v>
      </c>
      <c r="J9" s="133"/>
      <c r="K9" s="134" t="s">
        <v>1018</v>
      </c>
      <c r="L9" s="134" t="s">
        <v>1019</v>
      </c>
      <c r="M9" s="135" t="s">
        <v>1020</v>
      </c>
      <c r="N9" s="135"/>
      <c r="O9" s="122"/>
    </row>
    <row r="10" customFormat="false" ht="16.5" hidden="false" customHeight="true" outlineLevel="0" collapsed="false">
      <c r="A10" s="129" t="n">
        <v>2.8</v>
      </c>
      <c r="B10" s="130" t="s">
        <v>1021</v>
      </c>
      <c r="C10" s="131" t="s">
        <v>50</v>
      </c>
      <c r="D10" s="132" t="s">
        <v>1022</v>
      </c>
      <c r="E10" s="132"/>
      <c r="F10" s="132"/>
      <c r="G10" s="132"/>
      <c r="H10" s="131" t="s">
        <v>90</v>
      </c>
      <c r="I10" s="133" t="s">
        <v>1017</v>
      </c>
      <c r="J10" s="133"/>
      <c r="K10" s="134" t="s">
        <v>1023</v>
      </c>
      <c r="L10" s="134" t="s">
        <v>1024</v>
      </c>
      <c r="M10" s="135" t="s">
        <v>1025</v>
      </c>
      <c r="N10" s="135"/>
      <c r="O10" s="122"/>
    </row>
    <row r="11" customFormat="false" ht="12.75" hidden="false" customHeight="true" outlineLevel="0" collapsed="false">
      <c r="A11" s="126" t="n">
        <v>4</v>
      </c>
      <c r="B11" s="126"/>
      <c r="C11" s="126"/>
      <c r="D11" s="136" t="s">
        <v>113</v>
      </c>
      <c r="E11" s="136"/>
      <c r="F11" s="136"/>
      <c r="G11" s="136"/>
      <c r="H11" s="126"/>
      <c r="I11" s="126"/>
      <c r="J11" s="126"/>
      <c r="K11" s="126"/>
      <c r="L11" s="126"/>
      <c r="M11" s="137" t="s">
        <v>1026</v>
      </c>
      <c r="N11" s="137"/>
      <c r="O11" s="122"/>
    </row>
    <row r="12" customFormat="false" ht="12" hidden="false" customHeight="true" outlineLevel="0" collapsed="false">
      <c r="A12" s="138" t="s">
        <v>1027</v>
      </c>
      <c r="B12" s="139"/>
      <c r="C12" s="139"/>
      <c r="D12" s="140" t="s">
        <v>611</v>
      </c>
      <c r="E12" s="140"/>
      <c r="F12" s="140"/>
      <c r="G12" s="140"/>
      <c r="H12" s="139"/>
      <c r="I12" s="139"/>
      <c r="J12" s="139"/>
      <c r="K12" s="139"/>
      <c r="L12" s="139"/>
      <c r="M12" s="141" t="s">
        <v>1026</v>
      </c>
      <c r="N12" s="141"/>
      <c r="O12" s="142"/>
    </row>
    <row r="13" customFormat="false" ht="21" hidden="false" customHeight="true" outlineLevel="0" collapsed="false">
      <c r="A13" s="143" t="s">
        <v>1028</v>
      </c>
      <c r="B13" s="144" t="n">
        <v>96523</v>
      </c>
      <c r="C13" s="143" t="s">
        <v>54</v>
      </c>
      <c r="D13" s="132" t="s">
        <v>613</v>
      </c>
      <c r="E13" s="132"/>
      <c r="F13" s="132"/>
      <c r="G13" s="132"/>
      <c r="H13" s="143" t="s">
        <v>60</v>
      </c>
      <c r="I13" s="145" t="s">
        <v>1029</v>
      </c>
      <c r="J13" s="145"/>
      <c r="K13" s="145" t="s">
        <v>1030</v>
      </c>
      <c r="L13" s="145" t="s">
        <v>1031</v>
      </c>
      <c r="M13" s="146" t="s">
        <v>1032</v>
      </c>
      <c r="N13" s="146"/>
      <c r="O13" s="122"/>
    </row>
    <row r="14" customFormat="false" ht="12.75" hidden="false" customHeight="true" outlineLevel="0" collapsed="false">
      <c r="A14" s="131" t="s">
        <v>1033</v>
      </c>
      <c r="B14" s="147" t="n">
        <v>2169</v>
      </c>
      <c r="C14" s="131" t="s">
        <v>45</v>
      </c>
      <c r="D14" s="132" t="s">
        <v>617</v>
      </c>
      <c r="E14" s="132"/>
      <c r="F14" s="132"/>
      <c r="G14" s="132"/>
      <c r="H14" s="131" t="s">
        <v>60</v>
      </c>
      <c r="I14" s="134" t="s">
        <v>1034</v>
      </c>
      <c r="J14" s="134"/>
      <c r="K14" s="134" t="s">
        <v>1035</v>
      </c>
      <c r="L14" s="134" t="s">
        <v>1036</v>
      </c>
      <c r="M14" s="148" t="s">
        <v>1037</v>
      </c>
      <c r="N14" s="148"/>
      <c r="O14" s="122"/>
    </row>
    <row r="15" customFormat="false" ht="20.25" hidden="false" customHeight="true" outlineLevel="0" collapsed="false">
      <c r="A15" s="143" t="s">
        <v>1038</v>
      </c>
      <c r="B15" s="144" t="n">
        <v>96556</v>
      </c>
      <c r="C15" s="143" t="s">
        <v>54</v>
      </c>
      <c r="D15" s="132" t="s">
        <v>623</v>
      </c>
      <c r="E15" s="132"/>
      <c r="F15" s="132"/>
      <c r="G15" s="132"/>
      <c r="H15" s="143" t="s">
        <v>60</v>
      </c>
      <c r="I15" s="145" t="s">
        <v>1039</v>
      </c>
      <c r="J15" s="145"/>
      <c r="K15" s="145" t="s">
        <v>1040</v>
      </c>
      <c r="L15" s="145" t="s">
        <v>1041</v>
      </c>
      <c r="M15" s="149" t="s">
        <v>1042</v>
      </c>
      <c r="N15" s="149"/>
      <c r="O15" s="122"/>
    </row>
    <row r="16" customFormat="false" ht="16.5" hidden="false" customHeight="true" outlineLevel="0" collapsed="false">
      <c r="A16" s="150" t="s">
        <v>1043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1" t="s">
        <v>1044</v>
      </c>
      <c r="N16" s="151"/>
      <c r="O16" s="122"/>
    </row>
    <row r="17" customFormat="false" ht="5.25" hidden="false" customHeight="true" outlineLevel="0" collapsed="false">
      <c r="A17" s="142"/>
      <c r="B17" s="142"/>
      <c r="C17" s="142"/>
      <c r="D17" s="142"/>
      <c r="E17" s="142"/>
      <c r="F17" s="142"/>
      <c r="G17" s="152"/>
      <c r="H17" s="152"/>
      <c r="I17" s="152"/>
      <c r="J17" s="142"/>
      <c r="K17" s="142"/>
      <c r="L17" s="142"/>
      <c r="M17" s="142"/>
      <c r="N17" s="142"/>
      <c r="O17" s="142"/>
    </row>
    <row r="18" customFormat="false" ht="17.25" hidden="false" customHeight="true" outlineLevel="0" collapsed="false">
      <c r="A18" s="153"/>
      <c r="B18" s="153"/>
      <c r="C18" s="153"/>
      <c r="D18" s="153"/>
      <c r="E18" s="153"/>
      <c r="F18" s="122"/>
      <c r="G18" s="152"/>
      <c r="H18" s="152"/>
      <c r="I18" s="152"/>
      <c r="J18" s="122"/>
      <c r="K18" s="122"/>
      <c r="L18" s="122"/>
      <c r="M18" s="122"/>
      <c r="N18" s="122"/>
      <c r="O18" s="122"/>
    </row>
    <row r="19" customFormat="false" ht="34.5" hidden="false" customHeight="true" outlineLevel="0" collapsed="false">
      <c r="A19" s="154"/>
      <c r="B19" s="154"/>
      <c r="C19" s="154"/>
      <c r="D19" s="154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customFormat="false" ht="34.5" hidden="false" customHeight="true" outlineLevel="0" collapsed="false"/>
    <row r="21" customFormat="false" ht="19.5" hidden="false" customHeight="true" outlineLevel="0" collapsed="false"/>
    <row r="22" customFormat="false" ht="36.75" hidden="false" customHeight="true" outlineLevel="0" collapsed="false"/>
  </sheetData>
  <mergeCells count="40">
    <mergeCell ref="A1:G1"/>
    <mergeCell ref="H1:I1"/>
    <mergeCell ref="M1:N1"/>
    <mergeCell ref="A2:B4"/>
    <mergeCell ref="C2:G4"/>
    <mergeCell ref="H2:I4"/>
    <mergeCell ref="J2:J4"/>
    <mergeCell ref="K2:K4"/>
    <mergeCell ref="L2:L4"/>
    <mergeCell ref="A5:N5"/>
    <mergeCell ref="A6:N6"/>
    <mergeCell ref="D7:G7"/>
    <mergeCell ref="I7:J7"/>
    <mergeCell ref="M7:N7"/>
    <mergeCell ref="D8:G8"/>
    <mergeCell ref="I8:J8"/>
    <mergeCell ref="M8:N8"/>
    <mergeCell ref="D9:G9"/>
    <mergeCell ref="I9:J9"/>
    <mergeCell ref="M9:N9"/>
    <mergeCell ref="D10:G10"/>
    <mergeCell ref="I10:J10"/>
    <mergeCell ref="M10:N10"/>
    <mergeCell ref="D11:G11"/>
    <mergeCell ref="I11:J11"/>
    <mergeCell ref="M11:N11"/>
    <mergeCell ref="D12:G12"/>
    <mergeCell ref="I12:J12"/>
    <mergeCell ref="M12:N12"/>
    <mergeCell ref="D13:G13"/>
    <mergeCell ref="I13:J13"/>
    <mergeCell ref="M13:N13"/>
    <mergeCell ref="D14:G14"/>
    <mergeCell ref="I14:J14"/>
    <mergeCell ref="M14:N14"/>
    <mergeCell ref="D15:G15"/>
    <mergeCell ref="I15:J15"/>
    <mergeCell ref="M15:N15"/>
    <mergeCell ref="A16:L16"/>
    <mergeCell ref="M16:N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M17"/>
  <sheetViews>
    <sheetView showFormulas="false" showGridLines="true" showRowColHeaders="true" showZeros="true" rightToLeft="false" tabSelected="false" showOutlineSymbols="false" defaultGridColor="true" view="pageBreakPreview" topLeftCell="A1" colorId="64" zoomScale="90" zoomScaleNormal="100" zoomScalePageLayoutView="90" workbookViewId="0">
      <selection pane="topLeft" activeCell="L21" activeCellId="0" sqref="L21"/>
    </sheetView>
  </sheetViews>
  <sheetFormatPr defaultColWidth="8.625" defaultRowHeight="14.25" customHeight="true" zeroHeight="false" outlineLevelRow="0" outlineLevelCol="0"/>
  <sheetData>
    <row r="2" customFormat="false" ht="14.25" hidden="false" customHeight="false" outlineLevel="0" collapsed="false">
      <c r="C2" s="155" t="s">
        <v>1045</v>
      </c>
      <c r="E2" s="155" t="s">
        <v>1046</v>
      </c>
      <c r="H2" s="155" t="s">
        <v>286</v>
      </c>
    </row>
    <row r="3" customFormat="false" ht="14.25" hidden="false" customHeight="false" outlineLevel="0" collapsed="false">
      <c r="C3" s="155" t="n">
        <v>0.3</v>
      </c>
      <c r="E3" s="155" t="n">
        <v>0.75</v>
      </c>
      <c r="H3" s="155" t="n">
        <v>0.06</v>
      </c>
    </row>
    <row r="4" customFormat="false" ht="14.25" hidden="false" customHeight="false" outlineLevel="0" collapsed="false">
      <c r="C4" s="155" t="n">
        <v>0.56</v>
      </c>
      <c r="E4" s="155" t="n">
        <v>1.25</v>
      </c>
    </row>
    <row r="5" customFormat="false" ht="14.25" hidden="false" customHeight="false" outlineLevel="0" collapsed="false">
      <c r="C5" s="155" t="n">
        <v>0.18</v>
      </c>
      <c r="E5" s="155" t="n">
        <v>0.12</v>
      </c>
      <c r="H5" s="156" t="n">
        <f aca="false">E9/H3</f>
        <v>94.5</v>
      </c>
      <c r="I5" s="155" t="s">
        <v>1047</v>
      </c>
    </row>
    <row r="6" customFormat="false" ht="14.25" hidden="false" customHeight="false" outlineLevel="0" collapsed="false">
      <c r="C6" s="155" t="n">
        <v>0.37</v>
      </c>
      <c r="E6" s="155" t="n">
        <v>0.12</v>
      </c>
    </row>
    <row r="7" customFormat="false" ht="14.25" hidden="false" customHeight="false" outlineLevel="0" collapsed="false">
      <c r="C7" s="155" t="n">
        <v>0.06</v>
      </c>
      <c r="E7" s="155" t="n">
        <v>0.93</v>
      </c>
      <c r="H7" s="156" t="n">
        <f aca="false">C14/H3</f>
        <v>48.6666666666667</v>
      </c>
      <c r="I7" s="155" t="s">
        <v>1045</v>
      </c>
    </row>
    <row r="8" customFormat="false" ht="14.25" hidden="false" customHeight="false" outlineLevel="0" collapsed="false">
      <c r="C8" s="155" t="n">
        <v>0.37</v>
      </c>
      <c r="E8" s="155" t="n">
        <v>2.5</v>
      </c>
    </row>
    <row r="9" customFormat="false" ht="14.25" hidden="false" customHeight="false" outlineLevel="0" collapsed="false">
      <c r="C9" s="155" t="n">
        <v>0.17</v>
      </c>
      <c r="E9" s="155" t="n">
        <f aca="false">SUM(E3:E8)</f>
        <v>5.67</v>
      </c>
      <c r="F9" s="155" t="s">
        <v>1048</v>
      </c>
    </row>
    <row r="10" customFormat="false" ht="14.25" hidden="false" customHeight="false" outlineLevel="0" collapsed="false">
      <c r="C10" s="155" t="n">
        <v>0.18</v>
      </c>
    </row>
    <row r="11" customFormat="false" ht="14.25" hidden="false" customHeight="false" outlineLevel="0" collapsed="false">
      <c r="C11" s="155" t="n">
        <v>0.37</v>
      </c>
    </row>
    <row r="12" customFormat="false" ht="14.25" hidden="false" customHeight="false" outlineLevel="0" collapsed="false">
      <c r="C12" s="155" t="n">
        <v>0.18</v>
      </c>
    </row>
    <row r="13" customFormat="false" ht="14.25" hidden="false" customHeight="false" outlineLevel="0" collapsed="false">
      <c r="C13" s="155" t="n">
        <v>0.18</v>
      </c>
    </row>
    <row r="14" customFormat="false" ht="14.25" hidden="false" customHeight="false" outlineLevel="0" collapsed="false">
      <c r="C14" s="155" t="n">
        <f aca="false">SUM(C3:C13)</f>
        <v>2.92</v>
      </c>
      <c r="D14" s="155" t="s">
        <v>1048</v>
      </c>
      <c r="L14" s="155" t="n">
        <f aca="false">44.4/100</f>
        <v>0.444</v>
      </c>
    </row>
    <row r="15" customFormat="false" ht="14.25" hidden="false" customHeight="false" outlineLevel="0" collapsed="false">
      <c r="I15" s="155" t="s">
        <v>1049</v>
      </c>
      <c r="L15" s="155" t="n">
        <f aca="false">75*L14</f>
        <v>33.3</v>
      </c>
      <c r="M15" s="155" t="s">
        <v>299</v>
      </c>
    </row>
    <row r="17" customFormat="false" ht="14.25" hidden="false" customHeight="false" outlineLevel="0" collapsed="false">
      <c r="I17" s="155" t="n">
        <f aca="false">25*2.27</f>
        <v>56.75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217"/>
  <sheetViews>
    <sheetView showFormulas="false" showGridLines="true" showRowColHeaders="true" showZeros="true" rightToLeft="false" tabSelected="false" showOutlineSymbols="false" defaultGridColor="true" view="pageBreakPreview" topLeftCell="A1" colorId="64" zoomScale="90" zoomScaleNormal="82" zoomScalePageLayoutView="90" workbookViewId="0">
      <selection pane="topLeft" activeCell="O208" activeCellId="0" sqref="O208"/>
    </sheetView>
  </sheetViews>
  <sheetFormatPr defaultColWidth="10.50390625" defaultRowHeight="14.25" customHeight="true" zeroHeight="false" outlineLevelRow="0" outlineLevelCol="0"/>
  <cols>
    <col collapsed="false" customWidth="true" hidden="false" outlineLevel="0" max="3" min="3" style="155" width="63.76"/>
    <col collapsed="false" customWidth="true" hidden="false" outlineLevel="0" max="4" min="4" style="155" width="9.62"/>
    <col collapsed="false" customWidth="true" hidden="false" outlineLevel="0" max="5" min="5" style="155" width="12.5"/>
    <col collapsed="false" customWidth="true" hidden="false" outlineLevel="0" max="7" min="7" style="155" width="13.5"/>
    <col collapsed="false" customWidth="true" hidden="false" outlineLevel="0" max="8" min="8" style="155" width="16.5"/>
  </cols>
  <sheetData>
    <row r="2" customFormat="false" ht="14.25" hidden="false" customHeight="false" outlineLevel="0" collapsed="false">
      <c r="D2" s="157" t="s">
        <v>1050</v>
      </c>
      <c r="E2" s="157"/>
      <c r="F2" s="158" t="n">
        <v>0.22</v>
      </c>
    </row>
    <row r="4" customFormat="false" ht="23.85" hidden="false" customHeight="false" outlineLevel="0" collapsed="false">
      <c r="A4" s="159" t="s">
        <v>22</v>
      </c>
      <c r="B4" s="159" t="s">
        <v>23</v>
      </c>
      <c r="C4" s="159" t="s">
        <v>24</v>
      </c>
      <c r="D4" s="159" t="s">
        <v>25</v>
      </c>
      <c r="E4" s="160" t="s">
        <v>27</v>
      </c>
      <c r="F4" s="17" t="s">
        <v>28</v>
      </c>
      <c r="G4" s="16" t="s">
        <v>1051</v>
      </c>
      <c r="H4" s="16" t="s">
        <v>1052</v>
      </c>
    </row>
    <row r="5" customFormat="false" ht="29.25" hidden="false" customHeight="true" outlineLevel="0" collapsed="false">
      <c r="A5" s="161" t="n">
        <v>23901</v>
      </c>
      <c r="B5" s="161" t="s">
        <v>35</v>
      </c>
      <c r="C5" s="162" t="s">
        <v>1053</v>
      </c>
      <c r="D5" s="163" t="s">
        <v>260</v>
      </c>
      <c r="E5" s="163" t="n">
        <v>20.15</v>
      </c>
      <c r="F5" s="163" t="n">
        <v>24.67</v>
      </c>
      <c r="G5" s="164" t="n">
        <f aca="false">E5-(E5*F2)</f>
        <v>15.717</v>
      </c>
      <c r="H5" s="164" t="n">
        <f aca="false">F5-(F5*F2)</f>
        <v>19.2426</v>
      </c>
      <c r="J5" s="165"/>
      <c r="L5" s="165"/>
    </row>
    <row r="6" customFormat="false" ht="51" hidden="false" customHeight="true" outlineLevel="0" collapsed="false">
      <c r="A6" s="161" t="n">
        <v>89809</v>
      </c>
      <c r="B6" s="161" t="s">
        <v>54</v>
      </c>
      <c r="C6" s="162" t="s">
        <v>913</v>
      </c>
      <c r="D6" s="163" t="s">
        <v>47</v>
      </c>
      <c r="E6" s="163" t="n">
        <v>25.47</v>
      </c>
      <c r="F6" s="163" t="n">
        <v>31.19</v>
      </c>
      <c r="G6" s="166" t="n">
        <f aca="false">E6-(E6*F2)</f>
        <v>19.8666</v>
      </c>
      <c r="H6" s="164" t="n">
        <f aca="false">F6-(F6*F2)</f>
        <v>24.3282</v>
      </c>
      <c r="J6" s="165"/>
    </row>
    <row r="7" customFormat="false" ht="42" hidden="false" customHeight="true" outlineLevel="0" collapsed="false">
      <c r="A7" s="161" t="n">
        <v>7923</v>
      </c>
      <c r="B7" s="161" t="s">
        <v>45</v>
      </c>
      <c r="C7" s="162" t="s">
        <v>1054</v>
      </c>
      <c r="D7" s="163" t="s">
        <v>47</v>
      </c>
      <c r="E7" s="163" t="n">
        <v>6.87</v>
      </c>
      <c r="F7" s="163" t="n">
        <v>8.41</v>
      </c>
      <c r="G7" s="166" t="n">
        <f aca="false">E7-(E7*F2)</f>
        <v>5.3586</v>
      </c>
      <c r="H7" s="164" t="n">
        <f aca="false">F7-(F7*F2)</f>
        <v>6.5598</v>
      </c>
    </row>
    <row r="8" customFormat="false" ht="39.75" hidden="false" customHeight="true" outlineLevel="0" collapsed="false">
      <c r="A8" s="161" t="n">
        <v>3325</v>
      </c>
      <c r="B8" s="161" t="s">
        <v>45</v>
      </c>
      <c r="C8" s="162" t="s">
        <v>1055</v>
      </c>
      <c r="D8" s="163" t="s">
        <v>47</v>
      </c>
      <c r="E8" s="163" t="n">
        <v>12.1</v>
      </c>
      <c r="F8" s="163" t="n">
        <v>14.81</v>
      </c>
      <c r="G8" s="166" t="n">
        <f aca="false">E8-(E8*F2)</f>
        <v>9.438</v>
      </c>
      <c r="H8" s="164" t="n">
        <f aca="false">F8-(F8*F2)</f>
        <v>11.5518</v>
      </c>
    </row>
    <row r="9" customFormat="false" ht="48.75" hidden="false" customHeight="true" outlineLevel="0" collapsed="false">
      <c r="A9" s="23" t="s">
        <v>1056</v>
      </c>
      <c r="B9" s="161" t="s">
        <v>50</v>
      </c>
      <c r="C9" s="162" t="s">
        <v>1057</v>
      </c>
      <c r="D9" s="163" t="s">
        <v>47</v>
      </c>
      <c r="E9" s="163" t="n">
        <v>923.88</v>
      </c>
      <c r="F9" s="163" t="n">
        <v>1131.47</v>
      </c>
      <c r="G9" s="166" t="n">
        <f aca="false">E9-(E9*F2)</f>
        <v>720.6264</v>
      </c>
      <c r="H9" s="164" t="n">
        <f aca="false">F9-(F9*F2)</f>
        <v>882.5466</v>
      </c>
    </row>
    <row r="10" customFormat="false" ht="45" hidden="false" customHeight="true" outlineLevel="0" collapsed="false">
      <c r="A10" s="161" t="s">
        <v>1058</v>
      </c>
      <c r="B10" s="161" t="s">
        <v>50</v>
      </c>
      <c r="C10" s="162" t="s">
        <v>1059</v>
      </c>
      <c r="D10" s="163" t="s">
        <v>47</v>
      </c>
      <c r="E10" s="163" t="n">
        <v>105.69</v>
      </c>
      <c r="F10" s="163" t="n">
        <v>129.43</v>
      </c>
      <c r="G10" s="166" t="n">
        <f aca="false">E10-(E10*F2)</f>
        <v>82.4382</v>
      </c>
      <c r="H10" s="164" t="n">
        <f aca="false">F10-(F10*F2)</f>
        <v>100.9554</v>
      </c>
    </row>
    <row r="11" customFormat="false" ht="29.25" hidden="false" customHeight="true" outlineLevel="0" collapsed="false">
      <c r="A11" s="167" t="n">
        <v>10206</v>
      </c>
      <c r="B11" s="167" t="s">
        <v>45</v>
      </c>
      <c r="C11" s="168" t="s">
        <v>1060</v>
      </c>
      <c r="D11" s="169" t="s">
        <v>37</v>
      </c>
      <c r="E11" s="170" t="n">
        <v>1041.04</v>
      </c>
      <c r="F11" s="170" t="n">
        <v>1274.96</v>
      </c>
      <c r="G11" s="171" t="n">
        <f aca="false">E11-(E11*F2)</f>
        <v>812.0112</v>
      </c>
      <c r="H11" s="172" t="n">
        <f aca="false">F11-(F11*F2)</f>
        <v>994.4688</v>
      </c>
    </row>
    <row r="12" customFormat="false" ht="29.25" hidden="false" customHeight="true" outlineLevel="0" collapsed="false">
      <c r="A12" s="173" t="s">
        <v>1061</v>
      </c>
      <c r="B12" s="161" t="s">
        <v>50</v>
      </c>
      <c r="C12" s="174" t="s">
        <v>1062</v>
      </c>
      <c r="D12" s="169" t="s">
        <v>220</v>
      </c>
      <c r="E12" s="170" t="n">
        <v>27.85</v>
      </c>
      <c r="F12" s="170" t="n">
        <v>34.1</v>
      </c>
      <c r="G12" s="171" t="n">
        <f aca="false">E12-(E12*F2)</f>
        <v>21.723</v>
      </c>
      <c r="H12" s="172" t="n">
        <f aca="false">F12-(F12*F2)</f>
        <v>26.598</v>
      </c>
    </row>
    <row r="13" s="2" customFormat="true" ht="50.25" hidden="false" customHeight="true" outlineLevel="0" collapsed="false">
      <c r="A13" s="175" t="n">
        <v>11701</v>
      </c>
      <c r="B13" s="176" t="s">
        <v>45</v>
      </c>
      <c r="C13" s="177" t="s">
        <v>1063</v>
      </c>
      <c r="D13" s="178" t="s">
        <v>260</v>
      </c>
      <c r="E13" s="179" t="n">
        <v>151.45</v>
      </c>
      <c r="F13" s="178" t="n">
        <v>185.48</v>
      </c>
      <c r="G13" s="180" t="n">
        <f aca="false">E13-(E13*F2)</f>
        <v>118.131</v>
      </c>
      <c r="H13" s="181" t="n">
        <f aca="false">F13-(F13*F2)</f>
        <v>144.6744</v>
      </c>
    </row>
    <row r="14" customFormat="false" ht="14.25" hidden="false" customHeight="false" outlineLevel="0" collapsed="false">
      <c r="C14" s="182"/>
      <c r="D14" s="183"/>
    </row>
    <row r="217" customFormat="false" ht="14.25" hidden="false" customHeight="false" outlineLevel="0" collapsed="false">
      <c r="M217" s="155" t="n">
        <f aca="false">SUM(M213,M207,M203,M194,M174,M113,M84,M79,M73,M60,M50,M32,M26,M18,M8)</f>
        <v>0</v>
      </c>
    </row>
  </sheetData>
  <mergeCells count="1">
    <mergeCell ref="D2:E2"/>
  </mergeCells>
  <hyperlinks>
    <hyperlink ref="A5" r:id="rId1" display="https://app.orcafascio.com/orc/orcamentos/6500e8bc859a02704d5b9939/composicoes/663404c649d5170c04f2d857"/>
    <hyperlink ref="A6" r:id="rId2" display="https://app.orcafascio.com/orc/orcamentos/6500e8bc859a02704d5b9939/composicoes/66340e3b49d5170c02f37ec2"/>
    <hyperlink ref="A7" r:id="rId3" display="https://app.orcafascio.com/orc/orcamentos/6500e8bc859a02704d5b9939/composicoes/662a724e9be9208c476ab2c1"/>
    <hyperlink ref="A8" r:id="rId4" display="https://app.orcafascio.com/orc/orcamentos/6500e8bc859a02704d5b9939/composicoes/662a74ce9be9208c476abf1b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colBreaks count="1" manualBreakCount="1">
    <brk id="3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0:G13"/>
  <sheetViews>
    <sheetView showFormulas="false" showGridLines="true" showRowColHeaders="true" showZeros="true" rightToLeft="false" tabSelected="false" showOutlineSymbols="false" defaultGridColor="true" view="pageBreakPreview" topLeftCell="A1" colorId="64" zoomScale="90" zoomScaleNormal="100" zoomScalePageLayoutView="90" workbookViewId="0">
      <selection pane="topLeft" activeCell="F13" activeCellId="0" sqref="F13"/>
    </sheetView>
  </sheetViews>
  <sheetFormatPr defaultColWidth="8.625" defaultRowHeight="14.25" customHeight="true" zeroHeight="false" outlineLevelRow="0" outlineLevelCol="0"/>
  <cols>
    <col collapsed="false" customWidth="true" hidden="false" outlineLevel="0" max="5" min="5" style="155" width="12"/>
  </cols>
  <sheetData>
    <row r="10" customFormat="false" ht="14.25" hidden="false" customHeight="false" outlineLevel="0" collapsed="false">
      <c r="E10" s="155" t="s">
        <v>1064</v>
      </c>
      <c r="F10" s="165" t="n">
        <f aca="false">(0.6*0.85*0.85)*17</f>
        <v>7.3695</v>
      </c>
      <c r="G10" s="155" t="s">
        <v>1065</v>
      </c>
    </row>
    <row r="11" customFormat="false" ht="14.25" hidden="false" customHeight="false" outlineLevel="0" collapsed="false">
      <c r="E11" s="155" t="s">
        <v>1066</v>
      </c>
      <c r="F11" s="165" t="n">
        <f aca="false">(0.05*0.85*0.85)*17</f>
        <v>0.614125</v>
      </c>
      <c r="G11" s="155" t="s">
        <v>1065</v>
      </c>
    </row>
    <row r="12" customFormat="false" ht="14.25" hidden="false" customHeight="false" outlineLevel="0" collapsed="false">
      <c r="E12" s="155" t="s">
        <v>1067</v>
      </c>
      <c r="F12" s="165" t="n">
        <f aca="false">(0.6*0.65*0.65)*17</f>
        <v>4.3095</v>
      </c>
      <c r="G12" s="155" t="s">
        <v>1065</v>
      </c>
    </row>
    <row r="13" customFormat="false" ht="14.25" hidden="false" customHeight="false" outlineLevel="0" collapsed="false">
      <c r="E13" s="155" t="s">
        <v>1068</v>
      </c>
      <c r="F13" s="155" t="n">
        <f aca="false">((0.6*0.65)*4)*17</f>
        <v>26.52</v>
      </c>
      <c r="G13" s="155" t="s">
        <v>1065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2024-04-10T17:24:28Z</dcterms:created>
  <dc:creator>Afonso Kzam</dc:creator>
  <dc:description/>
  <dc:language>pt-BR</dc:language>
  <cp:lastModifiedBy/>
  <cp:lastPrinted>2024-06-06T11:16:21Z</cp:lastPrinted>
  <dcterms:modified xsi:type="dcterms:W3CDTF">2025-05-30T16:40:59Z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