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CPL 2020\PREGÃO PRESENCIAL\Pregão 012.20 - - SERV. DRYWALL CONTEINERES\"/>
    </mc:Choice>
  </mc:AlternateContent>
  <bookViews>
    <workbookView xWindow="0" yWindow="0" windowWidth="21600" windowHeight="10320" tabRatio="741" activeTab="1"/>
  </bookViews>
  <sheets>
    <sheet name="RESUMO" sheetId="5" r:id="rId1"/>
    <sheet name="Orçamento Sintético" sheetId="1" r:id="rId2"/>
    <sheet name="COMPOSIÇÕES" sheetId="2" r:id="rId3"/>
    <sheet name="BDI" sheetId="3" r:id="rId4"/>
    <sheet name="COMP. ENCARGOS" sheetId="4" r:id="rId5"/>
  </sheets>
  <definedNames>
    <definedName name="_xlnm.Print_Area" localSheetId="3">BDI!$A$1:$E$38</definedName>
    <definedName name="_xlnm.Print_Area" localSheetId="4">'COMP. ENCARGOS'!$A$1:$D$39</definedName>
    <definedName name="_xlnm.Print_Area" localSheetId="2">COMPOSIÇÕES!$A$1:$J$38</definedName>
    <definedName name="_xlnm.Print_Area" localSheetId="1">'Orçamento Sintético'!$A$1:$J$32</definedName>
    <definedName name="_xlnm.Print_Area" localSheetId="0">RESUMO!$A$1:$I$14</definedName>
    <definedName name="JR_PAGE_ANCHOR_0_1" localSheetId="2">COMPOSIÇÕES!#REF!</definedName>
    <definedName name="_xlnm.Print_Titles" localSheetId="2">COMPOSIÇÕES!$3:$3</definedName>
  </definedNames>
  <calcPr calcId="152511"/>
</workbook>
</file>

<file path=xl/calcChain.xml><?xml version="1.0" encoding="utf-8"?>
<calcChain xmlns="http://schemas.openxmlformats.org/spreadsheetml/2006/main">
  <c r="J19" i="2" l="1"/>
  <c r="J5" i="2" s="1"/>
  <c r="J34" i="2"/>
  <c r="J33" i="2" s="1"/>
  <c r="J35" i="2"/>
  <c r="J36" i="2"/>
  <c r="C2" i="2" l="1"/>
  <c r="C2" i="1"/>
  <c r="F7" i="1" l="1"/>
  <c r="B8" i="5"/>
  <c r="B7" i="5"/>
  <c r="B6" i="5"/>
  <c r="B5" i="5"/>
  <c r="H24" i="5"/>
  <c r="H26" i="5" s="1"/>
  <c r="G24" i="5"/>
  <c r="D34" i="4"/>
  <c r="C34" i="4"/>
  <c r="D27" i="4"/>
  <c r="C27" i="4"/>
  <c r="D15" i="4"/>
  <c r="C15" i="4"/>
  <c r="C37" i="4" s="1"/>
  <c r="I65" i="3"/>
  <c r="D33" i="3"/>
  <c r="D25" i="3"/>
  <c r="D35" i="3" s="1"/>
  <c r="D22" i="3"/>
  <c r="D36" i="3" s="1"/>
  <c r="D16" i="3"/>
  <c r="D34" i="3" s="1"/>
  <c r="D13" i="3"/>
  <c r="D10" i="3"/>
  <c r="D32" i="3" s="1"/>
  <c r="D7" i="3"/>
  <c r="D31" i="3" s="1"/>
  <c r="G26" i="1"/>
  <c r="D26" i="1"/>
  <c r="F27" i="1"/>
  <c r="O28" i="2"/>
  <c r="D36" i="4" l="1"/>
  <c r="E26" i="3"/>
  <c r="D37" i="4"/>
  <c r="D38" i="4" s="1"/>
  <c r="D39" i="4" s="1"/>
  <c r="C36" i="4"/>
  <c r="C38" i="4" s="1"/>
  <c r="C39" i="4" s="1"/>
  <c r="F21" i="2"/>
  <c r="J21" i="2" s="1"/>
  <c r="I5" i="2"/>
  <c r="G25" i="1"/>
  <c r="H25" i="1" s="1"/>
  <c r="I25" i="1" s="1"/>
  <c r="H26" i="1"/>
  <c r="I26" i="1" s="1"/>
  <c r="H7" i="1"/>
  <c r="I7" i="1" s="1"/>
  <c r="H6" i="1"/>
  <c r="I6" i="1" s="1"/>
  <c r="H24" i="1"/>
  <c r="I24" i="1" s="1"/>
  <c r="H23" i="1"/>
  <c r="I23" i="1" s="1"/>
  <c r="H18" i="1"/>
  <c r="I18" i="1" s="1"/>
  <c r="H19" i="1"/>
  <c r="I19" i="1" s="1"/>
  <c r="H20" i="1"/>
  <c r="I20" i="1" s="1"/>
  <c r="H21" i="1"/>
  <c r="I21" i="1" s="1"/>
  <c r="H17" i="1"/>
  <c r="I17" i="1" s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9" i="1"/>
  <c r="I9" i="1" s="1"/>
  <c r="I33" i="2" l="1"/>
  <c r="F38" i="2"/>
  <c r="I5" i="1"/>
  <c r="I8" i="1"/>
  <c r="I16" i="1"/>
  <c r="H6" i="5" l="1"/>
  <c r="J38" i="2"/>
  <c r="G27" i="1" s="1"/>
  <c r="H27" i="1" s="1"/>
  <c r="I27" i="1" s="1"/>
  <c r="H7" i="5"/>
  <c r="H5" i="5"/>
  <c r="I22" i="1" l="1"/>
  <c r="H8" i="5" l="1"/>
  <c r="H12" i="5" s="1"/>
  <c r="H31" i="1"/>
  <c r="J21" i="1" l="1"/>
  <c r="J15" i="1"/>
  <c r="J17" i="1"/>
  <c r="J12" i="1"/>
  <c r="J20" i="1"/>
  <c r="J19" i="1"/>
  <c r="J11" i="1"/>
  <c r="J24" i="1"/>
  <c r="J13" i="1"/>
  <c r="J6" i="1"/>
  <c r="J10" i="1"/>
  <c r="J26" i="1"/>
  <c r="J7" i="1"/>
  <c r="J23" i="1"/>
  <c r="J25" i="1"/>
  <c r="J14" i="1"/>
  <c r="J9" i="1"/>
  <c r="J18" i="1"/>
  <c r="J8" i="1"/>
  <c r="J16" i="1"/>
  <c r="J5" i="1"/>
  <c r="H29" i="1"/>
  <c r="H30" i="1" s="1"/>
  <c r="O45" i="1"/>
  <c r="O50" i="1" s="1"/>
  <c r="J27" i="1"/>
  <c r="J22" i="1"/>
  <c r="H10" i="5"/>
  <c r="H11" i="5" s="1"/>
  <c r="K20" i="5"/>
</calcChain>
</file>

<file path=xl/sharedStrings.xml><?xml version="1.0" encoding="utf-8"?>
<sst xmlns="http://schemas.openxmlformats.org/spreadsheetml/2006/main" count="467" uniqueCount="265">
  <si>
    <t>Obra</t>
  </si>
  <si>
    <t>Bancos</t>
  </si>
  <si>
    <t>B.D.I.</t>
  </si>
  <si>
    <t>Encargos Sociais</t>
  </si>
  <si>
    <t xml:space="preserve"> 22,62%</t>
  </si>
  <si>
    <t>Não Desonerado: 
Horista:  112,86%
Mensalista:  71,21%</t>
  </si>
  <si>
    <t>Planilha Orçamentária Sintética</t>
  </si>
  <si>
    <t>Item</t>
  </si>
  <si>
    <t>Código</t>
  </si>
  <si>
    <t>Banco</t>
  </si>
  <si>
    <t>Descrição</t>
  </si>
  <si>
    <t>Und</t>
  </si>
  <si>
    <t>Quant.</t>
  </si>
  <si>
    <t>Valor Unit</t>
  </si>
  <si>
    <t>Valor Unit com BDI</t>
  </si>
  <si>
    <r>
      <rPr>
        <b/>
        <sz val="11"/>
        <rFont val="Arial"/>
        <family val="1"/>
        <charset val="1"/>
      </rPr>
      <t xml:space="preserve">Total </t>
    </r>
    <r>
      <rPr>
        <b/>
        <sz val="11"/>
        <rFont val="Arial"/>
        <family val="1"/>
      </rPr>
      <t>com BDI</t>
    </r>
  </si>
  <si>
    <t>Peso (%)</t>
  </si>
  <si>
    <t>PAREDES</t>
  </si>
  <si>
    <t xml:space="preserve"> 96359 </t>
  </si>
  <si>
    <t>SINAPI</t>
  </si>
  <si>
    <t>PAREDE COM PLACAS DE GESSO ACARTONADO (DRYWALL), PARA USO INTERNO, COM DUAS FACES SIMPLES E ESTRUTURA METÁLICA COM GUIAS SIMPLES, COM VÃOS AF_06/2017_P</t>
  </si>
  <si>
    <t>m²</t>
  </si>
  <si>
    <t xml:space="preserve"> 96371 </t>
  </si>
  <si>
    <t>PAREDE COM PLACAS DE GESSO ACARTONADO (DRYWALL), PARA USO INTERNO, COM UMA FACE SIMPLES E ESTRUTURA METÁLICA COM GUIAS SIMPLES, COM VÃOS. AF_06/2017_P</t>
  </si>
  <si>
    <t xml:space="preserve"> 96372 </t>
  </si>
  <si>
    <t>INSTALAÇÃO DE ISOLAMENTO COM LÃ DE ROCHA EM PAREDES DRYWALL. AF_06/2017</t>
  </si>
  <si>
    <t xml:space="preserve"> 88483 </t>
  </si>
  <si>
    <t>APLICAÇÃO DE FUNDO SELADOR LÁTEX PVA EM PAREDES, UMA DEMÃO. AF_06/2014</t>
  </si>
  <si>
    <t xml:space="preserve"> 88497 </t>
  </si>
  <si>
    <t>APLICAÇÃO E LIXAMENTO DE MASSA LÁTEX EM PAREDES, DUAS DEMÃOS. AF_06/2014</t>
  </si>
  <si>
    <t xml:space="preserve"> 88489 </t>
  </si>
  <si>
    <t>APLICAÇÃO MANUAL DE PINTURA COM TINTA LÁTEX ACRÍLICA EM PAREDES, DUAS DEMÃOS. AF_06/2014</t>
  </si>
  <si>
    <t xml:space="preserve"> 96374 </t>
  </si>
  <si>
    <t>INSTALAÇÃO DE REFORÇO DE MADEIRA EM PAREDE DRYWALL. AF_06/2017</t>
  </si>
  <si>
    <t>M</t>
  </si>
  <si>
    <t>TETO</t>
  </si>
  <si>
    <t xml:space="preserve"> 96114 </t>
  </si>
  <si>
    <t>FORRO EM DRYWALL, PARA AMBIENTES COMERCIAIS, INCLUSIVE ESTRUTURA DE FIXAÇÃO. AF_05/2017_P</t>
  </si>
  <si>
    <t xml:space="preserve"> 88482 </t>
  </si>
  <si>
    <t>APLICAÇÃO DE FUNDO SELADOR LÁTEX PVA EM TETO, UMA DEMÃO. AF_06/2014</t>
  </si>
  <si>
    <t xml:space="preserve"> 88496 </t>
  </si>
  <si>
    <t>APLICAÇÃO E LIXAMENTO DE MASSA LÁTEX EM TETO, DUAS DEMÃOS. AF_06/2014</t>
  </si>
  <si>
    <t xml:space="preserve"> 88488 </t>
  </si>
  <si>
    <t>APLICAÇÃO MANUAL DE PINTURA COM TINTA LÁTEX ACRÍLICA EM TETO, DUAS DEMÃOS. AF_06/2014</t>
  </si>
  <si>
    <t>ESQUADRIAS</t>
  </si>
  <si>
    <t xml:space="preserve"> 9715 </t>
  </si>
  <si>
    <t>ORSE</t>
  </si>
  <si>
    <t>Fornecimento e montagem de porta para parede drywall (gesso acartonado), semi-oca, inclusive caixão em madeira e ferragens - 90 x 210 cm</t>
  </si>
  <si>
    <t>Un</t>
  </si>
  <si>
    <t xml:space="preserve"> 9714 </t>
  </si>
  <si>
    <t>Fornecimento e montagem de porta para parede drywall (gesso acartonado), semi-oca, inclusive caixão em madeira e ferragens - 80 x 210 cm</t>
  </si>
  <si>
    <t>UN</t>
  </si>
  <si>
    <t xml:space="preserve"> 016580 </t>
  </si>
  <si>
    <t>SBC</t>
  </si>
  <si>
    <t>A R T TABELA A DO CREA ACIMA DE 15000,01</t>
  </si>
  <si>
    <t>TECNICO DE EDIFICACOES COM ENCARGOS COMPLEMENTARES</t>
  </si>
  <si>
    <t>Total sem BDI</t>
  </si>
  <si>
    <t>Total do BDI</t>
  </si>
  <si>
    <t>Total Geral</t>
  </si>
  <si>
    <t>serv n seap</t>
  </si>
  <si>
    <t>frete medio(5cidades)</t>
  </si>
  <si>
    <t>materiais</t>
  </si>
  <si>
    <t>SEAP</t>
  </si>
  <si>
    <t xml:space="preserve">SINAPI - 07/2020 - Maranhão
SBC - 08/2020 - Maranhão
ORSE - 06/2020 - Sergipe
</t>
  </si>
  <si>
    <t>containers</t>
  </si>
  <si>
    <t>PORTA DE VIDRO TEMPERADO 2 FOLHAS ABRIR (2,10 X 0,90) FIXO DE VIDRO 2 FOLHAS ( 2,40 X 1,00 ) 1 BANDEIRA DE (1,80 X 0,30) INCLUSO PUXADOR E ACESSORIOS</t>
  </si>
  <si>
    <t>PRÓPRIA</t>
  </si>
  <si>
    <t>CPU-01</t>
  </si>
  <si>
    <t>SERVIÇOS PRELIMINARES</t>
  </si>
  <si>
    <t>2.1</t>
  </si>
  <si>
    <t>2.2</t>
  </si>
  <si>
    <t>2.3</t>
  </si>
  <si>
    <t>2.4</t>
  </si>
  <si>
    <t>2.5</t>
  </si>
  <si>
    <t>3.1</t>
  </si>
  <si>
    <t>3.2</t>
  </si>
  <si>
    <t>3.3</t>
  </si>
  <si>
    <t>3.4</t>
  </si>
  <si>
    <t>3.5</t>
  </si>
  <si>
    <t>4.1</t>
  </si>
  <si>
    <t>4.2</t>
  </si>
  <si>
    <t>4.4</t>
  </si>
  <si>
    <t>4.5</t>
  </si>
  <si>
    <t>KM</t>
  </si>
  <si>
    <t>SEINFRA</t>
  </si>
  <si>
    <t>Composições Principais</t>
  </si>
  <si>
    <t>Tipo</t>
  </si>
  <si>
    <t>Total</t>
  </si>
  <si>
    <t>Composição</t>
  </si>
  <si>
    <t>Composição Auxiliar</t>
  </si>
  <si>
    <t>SEDI - SERVIÇOS DIVERSOS</t>
  </si>
  <si>
    <t>H</t>
  </si>
  <si>
    <t>Insumo</t>
  </si>
  <si>
    <t>Material</t>
  </si>
  <si>
    <t>MO sem LS =&gt;</t>
  </si>
  <si>
    <t>LS =&gt;</t>
  </si>
  <si>
    <t>MO com LS =&gt;</t>
  </si>
  <si>
    <t>Valor do BDI =&gt;</t>
  </si>
  <si>
    <t>Valor com BDI =&gt;</t>
  </si>
  <si>
    <t>CRISTAL TEMPERADO</t>
  </si>
  <si>
    <t>CJ</t>
  </si>
  <si>
    <t xml:space="preserve"> 88277 </t>
  </si>
  <si>
    <t>MONTADOR (TUBO AÇO/EQUIPAMENTOS) COM ENCARGOS COMPLEMENTARES</t>
  </si>
  <si>
    <t xml:space="preserve"> 88316 </t>
  </si>
  <si>
    <t>SERVENTE COM ENCARGOS COMPLEMENTARES</t>
  </si>
  <si>
    <t xml:space="preserve"> I2258 </t>
  </si>
  <si>
    <t>VIDRO TEMPERADO 10MM INCOLOR SEM COLOCAÇÃO</t>
  </si>
  <si>
    <t xml:space="preserve"> I1893 </t>
  </si>
  <si>
    <t>SUPORTE COM MIOLO PARA 2 VIDROS (1306)</t>
  </si>
  <si>
    <t xml:space="preserve"> I1897 </t>
  </si>
  <si>
    <t>SUPORTE DE CENTRO (1329)</t>
  </si>
  <si>
    <t xml:space="preserve"> I1896 </t>
  </si>
  <si>
    <t>SUPORTE DE CANTO (1302)</t>
  </si>
  <si>
    <t>PORTA 2 FOLHAS. FIXA 2 FOLHAS. 2 BANDEIRAS, VIDRO TEMPERADO DE10mm (3.40X2,66)m</t>
  </si>
  <si>
    <t xml:space="preserve"> I0856 </t>
  </si>
  <si>
    <t>CONTRAPLACA DE FECHADURA CENTRAL (1504)</t>
  </si>
  <si>
    <t xml:space="preserve"> I1034 </t>
  </si>
  <si>
    <t>DOBRADIÇA INFERIOR (1103)</t>
  </si>
  <si>
    <t xml:space="preserve"> I1150 </t>
  </si>
  <si>
    <t>FACAO ESQUERDO PARA LATERAL E BANDEIRA (1211)</t>
  </si>
  <si>
    <t xml:space="preserve"> I1149 </t>
  </si>
  <si>
    <t>FACAO DIREITO PARA LATERAL E BANDEIRA (1210)</t>
  </si>
  <si>
    <t xml:space="preserve"> I1036 </t>
  </si>
  <si>
    <t>DOBRADIÇA SUPERIOR (1101)</t>
  </si>
  <si>
    <t xml:space="preserve"> I1152 </t>
  </si>
  <si>
    <t>FECHADURA CENTRAL COM 2 CILINDROS (1521)</t>
  </si>
  <si>
    <t xml:space="preserve"> I1525 </t>
  </si>
  <si>
    <t>MOLA HIDRAULICA P/PORTA DE VIDRO (1012)</t>
  </si>
  <si>
    <t xml:space="preserve"> I2160 </t>
  </si>
  <si>
    <t>TRINCO INFERIOR (1502)</t>
  </si>
  <si>
    <t>4.6</t>
  </si>
  <si>
    <t>CPU-02</t>
  </si>
  <si>
    <t>TRANSPORTE DE MATERIAIS E EQUIPAMENTOS (PORTA DE VIDRO)</t>
  </si>
  <si>
    <t>CAMINHÃO TOCO, PBT 14.300 KG, CARGA ÚTIL MÁX. 9.710 KG, DIST. ENTRE EIXOS 3,56 M, POTÊNCIA 185 CV, INCLUSIVE CARROCERIA FIXA ABERTA DE MADEIRA P/ TRANSPORTE GERAL DE CARGA SECA, DIMEN. APROX. 2,50 X 6,50 X 0,50 M - CHP DIURNO. AF_06/2014</t>
  </si>
  <si>
    <t>CHOR - CUSTOS HORÁRIOS DE MÁQUINAS E EQUIPAMENTOS</t>
  </si>
  <si>
    <t>CHP</t>
  </si>
  <si>
    <t>L</t>
  </si>
  <si>
    <t>M2</t>
  </si>
  <si>
    <t>Janela de correr com uma folha móvel e uma fixa em vidro temperado 8mm com grade de alumínio branca, fixada em moldura de metalon em aço galvanizado 90x30 - (1.50x1.00/1.10)</t>
  </si>
  <si>
    <t>ESQV - ESQUADRIAS/FERRAGENS/VIDROS</t>
  </si>
  <si>
    <t xml:space="preserve"> 88309 </t>
  </si>
  <si>
    <t>PEDREIRO COM ENCARGOS COMPLEMENTARES</t>
  </si>
  <si>
    <t xml:space="preserve"> 00004377 </t>
  </si>
  <si>
    <t>PARAFUSO DE ACO ZINCADO COM ROSCA SOBERBA, CABECA CHATA E FENDA SIMPLES, DIAMETRO 4,2 MM, COMPRIMENTO * 32 * MM</t>
  </si>
  <si>
    <t xml:space="preserve"> 00039961 </t>
  </si>
  <si>
    <t>SILICONE ACETICO USO GERAL INCOLOR 280 G</t>
  </si>
  <si>
    <t xml:space="preserve"> 00003 </t>
  </si>
  <si>
    <t>JANELA DE VIDRO TEMPERADO 8MM (1,50 X 1,00)</t>
  </si>
  <si>
    <t xml:space="preserve"> I8440 </t>
  </si>
  <si>
    <t>GRADE DE ALUMÍNIO DE PROTEÇÃO</t>
  </si>
  <si>
    <t>MERCADO</t>
  </si>
  <si>
    <t>CPU-03</t>
  </si>
  <si>
    <t>DISCRIMINAÇÃO</t>
  </si>
  <si>
    <t xml:space="preserve">    % INCIDENTE</t>
  </si>
  <si>
    <t xml:space="preserve"> </t>
  </si>
  <si>
    <t>1</t>
  </si>
  <si>
    <t>ADMINISTRAÇÃO CENTRAL</t>
  </si>
  <si>
    <t>1.1</t>
  </si>
  <si>
    <t>Administração local</t>
  </si>
  <si>
    <t>SUB-TOTAL......................................</t>
  </si>
  <si>
    <t>2</t>
  </si>
  <si>
    <t>SEGURO + GARANTIA</t>
  </si>
  <si>
    <t>Seguros e Garantia</t>
  </si>
  <si>
    <t>RISCOS</t>
  </si>
  <si>
    <t>Risco</t>
  </si>
  <si>
    <t>DESPESAS FINANCEIRAS</t>
  </si>
  <si>
    <t>Despesas financeiras referente capital de giro</t>
  </si>
  <si>
    <t>IMPOSTOS E TAXAS</t>
  </si>
  <si>
    <t>5.1</t>
  </si>
  <si>
    <t>PIS/PASEP</t>
  </si>
  <si>
    <t>5.2</t>
  </si>
  <si>
    <t>COFINS</t>
  </si>
  <si>
    <t>5.3</t>
  </si>
  <si>
    <t>ISS</t>
  </si>
  <si>
    <t>5.4</t>
  </si>
  <si>
    <t>CPRB</t>
  </si>
  <si>
    <t>LUCRO OU BONIFICAÇÃO</t>
  </si>
  <si>
    <t>6.1</t>
  </si>
  <si>
    <t>Lucro ou Bonificação</t>
  </si>
  <si>
    <t>TOTAL DO BDI (BONIFICAÇÕES E DESPESAS INDIRETAS)</t>
  </si>
  <si>
    <t>Quatrocentos e sessenta e quatro mil oitocentos e cinquenta e quatro reais e treze centavos</t>
  </si>
  <si>
    <t>Onde:</t>
  </si>
  <si>
    <t>AC - taxa de administração central;</t>
  </si>
  <si>
    <t>S+G - taxa de seguros + garantias;</t>
  </si>
  <si>
    <t>R - taxa de riscos;</t>
  </si>
  <si>
    <t>DF - taxa de despesas financeiras;</t>
  </si>
  <si>
    <t>L - taxa de lucro/remuneração;</t>
  </si>
  <si>
    <t>l - taxa de incidência de impostos (PIS, COFINS, ISS E CPRB).</t>
  </si>
  <si>
    <t>* Fonte da composição, valores de referência e fórmula do BDI: ACÓRDÃOS NS. 325/2007 E 2.369/2011 - TCU - Plenário</t>
  </si>
  <si>
    <t>T</t>
  </si>
  <si>
    <t>COMPOSIÇÃO DE ENCARGOS SOCIAIS</t>
  </si>
  <si>
    <t>ENCARGOS SOCIAIS SOBRE A MÃO DE OBRA</t>
  </si>
  <si>
    <t>OBRA</t>
  </si>
  <si>
    <t>DESCRIÇÃO</t>
  </si>
  <si>
    <t>HORISTA
%</t>
  </si>
  <si>
    <t>MENSALISTA
%</t>
  </si>
  <si>
    <t>GRUPO A</t>
  </si>
  <si>
    <t>A1</t>
  </si>
  <si>
    <t>INSS</t>
  </si>
  <si>
    <t>A2</t>
  </si>
  <si>
    <t>SESI</t>
  </si>
  <si>
    <t>A3</t>
  </si>
  <si>
    <t>SENAI</t>
  </si>
  <si>
    <t>A4</t>
  </si>
  <si>
    <t>INCRA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</si>
  <si>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</si>
  <si>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</si>
  <si>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</si>
  <si>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</si>
  <si>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</si>
  <si>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</si>
  <si>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</si>
  <si>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FGTS</t>
  </si>
  <si>
    <t>A9</t>
  </si>
  <si>
    <t>SECONCI</t>
  </si>
  <si>
    <t>A</t>
  </si>
  <si>
    <t>GRUPO B</t>
  </si>
  <si>
    <t>B1</t>
  </si>
  <si>
    <t>Repouso Semanal Remunerado</t>
  </si>
  <si>
    <t>Não Incide</t>
  </si>
  <si>
    <t>B2</t>
  </si>
  <si>
    <t>Feriados</t>
  </si>
  <si>
    <t>B3</t>
  </si>
  <si>
    <t>Auxílio Enfermidade</t>
  </si>
  <si>
    <t>B4</t>
  </si>
  <si>
    <t>13º Salário</t>
  </si>
  <si>
    <t>B5</t>
  </si>
  <si>
    <t>Licença Paternidade</t>
  </si>
  <si>
    <t>B6</t>
  </si>
  <si>
    <t>Faltas Justificadas</t>
  </si>
  <si>
    <t>Dias de Chuvas</t>
  </si>
  <si>
    <t>B8</t>
  </si>
  <si>
    <t>Auxílio Acidente de Trabalho</t>
  </si>
  <si>
    <t>B9</t>
  </si>
  <si>
    <t>Férias Gozadas</t>
  </si>
  <si>
    <t>B10</t>
  </si>
  <si>
    <t>Salário Maternidade</t>
  </si>
  <si>
    <t>B</t>
  </si>
  <si>
    <t>GRUPO C</t>
  </si>
  <si>
    <t>C1</t>
  </si>
  <si>
    <t>Aviso Prévio Idenizado</t>
  </si>
  <si>
    <t>C2</t>
  </si>
  <si>
    <t>Aviso Prévio Trabalhado</t>
  </si>
  <si>
    <t>C3</t>
  </si>
  <si>
    <t>Férias(Idenizadas)</t>
  </si>
  <si>
    <t>C4</t>
  </si>
  <si>
    <t>Depósito Recisão Sem Justa Causa</t>
  </si>
  <si>
    <t>C5</t>
  </si>
  <si>
    <t>Idenização Adicional</t>
  </si>
  <si>
    <t>C</t>
  </si>
  <si>
    <t>GRUPO D</t>
  </si>
  <si>
    <t>D1</t>
  </si>
  <si>
    <t>Reincidência de Grupo A sobre Grupo B</t>
  </si>
  <si>
    <t>D2</t>
  </si>
  <si>
    <t>Reicidência de Grupo A sobre Aviso Prévio Trabalhado e Reicidência do FGTS sobre Aviso Prévio Idenizado</t>
  </si>
  <si>
    <t>D</t>
  </si>
  <si>
    <t>TOTAL(A+B+C+D)</t>
  </si>
  <si>
    <t>COMPOSIÇÃO DO BDI</t>
  </si>
  <si>
    <t>Planilha Orçamentária Resumida</t>
  </si>
  <si>
    <t>SERVIÇOS COMPLEMENTARES DE ADAPTAÇÃO DE CONTÊINERES DOS NÚCLEOS BASICOS</t>
  </si>
  <si>
    <t>Quinhentos e nove mil oitocentos e seis reais e dezessete centavos</t>
  </si>
  <si>
    <t>2.6</t>
  </si>
  <si>
    <t>2.7</t>
  </si>
  <si>
    <t xml:space="preserve"> 1.2 </t>
  </si>
  <si>
    <t xml:space="preserve"> 1.1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</si>
</sst>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#,##0.00\ %"/>
    <numFmt numFmtId="166" formatCode="[$R$-416]\ #,##0.00;[Red]\-[$R$-416]\ #,##0.00"/>
    <numFmt numFmtId="167" formatCode="#,##0.0000000"/>
    <numFmt numFmtId="168" formatCode="_-&quot;R$&quot;* #,##0.00_-;&quot;-R$&quot;* #,##0.00_-;_-&quot;R$&quot;* \-??_-;_-@_-"/>
    <numFmt numFmtId="169" formatCode="&quot;R$ &quot;#,##0.00"/>
    <numFmt numFmtId="170" formatCode="&quot;R$&quot;#,##0.00"/>
    <numFmt numFmtId="171" formatCode="0.000%"/>
  </numFmts>
  <fonts count="24" x14ac:knownFonts="1">
    <font>
      <sz val="10"/>
      <name val="Arial"/>
      <family val="2"/>
      <charset val="1"/>
    </font>
    <font>
      <sz val="10"/>
      <name val="Arial"/>
      <family val="2"/>
    </font>
    <font>
      <sz val="11"/>
      <name val="Arial"/>
      <family val="1"/>
      <charset val="1"/>
    </font>
    <font>
      <b/>
      <sz val="11"/>
      <name val="Arial"/>
      <family val="1"/>
      <charset val="1"/>
    </font>
    <font>
      <b/>
      <sz val="10"/>
      <name val="Arial"/>
      <family val="1"/>
      <charset val="1"/>
    </font>
    <font>
      <b/>
      <sz val="11"/>
      <name val="Arial"/>
      <family val="1"/>
    </font>
    <font>
      <b/>
      <sz val="10"/>
      <color rgb="FF000000"/>
      <name val="Arial"/>
      <family val="1"/>
      <charset val="1"/>
    </font>
    <font>
      <sz val="10"/>
      <color rgb="FF000000"/>
      <name val="Arial"/>
      <family val="1"/>
      <charset val="1"/>
    </font>
    <font>
      <sz val="10"/>
      <name val="Arial"/>
      <family val="1"/>
      <charset val="1"/>
    </font>
    <font>
      <sz val="10"/>
      <color rgb="FF000000"/>
      <name val="Arial"/>
      <family val="1"/>
    </font>
    <font>
      <sz val="11"/>
      <color rgb="FF000000"/>
      <name val="Calibri"/>
      <family val="2"/>
      <charset val="1"/>
    </font>
    <font>
      <sz val="11"/>
      <name val="Arial"/>
      <family val="1"/>
    </font>
    <font>
      <sz val="10"/>
      <name val="Arial"/>
      <family val="1"/>
    </font>
    <font>
      <sz val="10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b/>
      <sz val="11"/>
      <name val="Arial"/>
      <family val="2"/>
      <charset val="1"/>
    </font>
    <font>
      <b/>
      <sz val="10"/>
      <name val="Arial"/>
      <family val="2"/>
      <charset val="1"/>
    </font>
    <font>
      <sz val="8"/>
      <color rgb="FF000000"/>
      <name val="Calibri"/>
      <family val="2"/>
      <charset val="1"/>
    </font>
    <font>
      <b/>
      <sz val="12"/>
      <name val="Arial"/>
      <family val="2"/>
      <charset val="1"/>
    </font>
    <font>
      <sz val="11"/>
      <name val="Arial"/>
      <family val="2"/>
      <charset val="1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</fonts>
  <fills count="19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8ECF6"/>
        <bgColor rgb="FFDFF0D8"/>
      </patternFill>
    </fill>
    <fill>
      <patternFill patternType="solid">
        <fgColor rgb="FFDFF0D8"/>
        <bgColor rgb="FFD8ECF6"/>
      </patternFill>
    </fill>
    <fill>
      <patternFill patternType="solid">
        <fgColor rgb="FFFFFF00"/>
        <bgColor indexed="64"/>
      </patternFill>
    </fill>
    <fill>
      <patternFill patternType="solid">
        <fgColor rgb="FFBFBFBF"/>
        <bgColor rgb="FFCCCCCC"/>
      </patternFill>
    </fill>
    <fill>
      <patternFill patternType="solid">
        <fgColor rgb="FFFFFFFF"/>
        <bgColor rgb="FFF2F2F2"/>
      </patternFill>
    </fill>
    <fill>
      <patternFill patternType="solid">
        <fgColor rgb="FFFFFFFF"/>
      </patternFill>
    </fill>
    <fill>
      <patternFill patternType="solid">
        <fgColor rgb="FFDFF0D8"/>
      </patternFill>
    </fill>
    <fill>
      <patternFill patternType="solid">
        <fgColor rgb="FFD6D6D6"/>
      </patternFill>
    </fill>
    <fill>
      <patternFill patternType="solid">
        <fgColor rgb="FFEFEFEF"/>
      </patternFill>
    </fill>
    <fill>
      <patternFill patternType="solid">
        <fgColor theme="9" tint="0.79998168889431442"/>
        <bgColor rgb="FFD8ECF6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BDD7EE"/>
        <bgColor rgb="FFD6D6D6"/>
      </patternFill>
    </fill>
    <fill>
      <patternFill patternType="solid">
        <fgColor rgb="FFD9D9D9"/>
        <bgColor rgb="FFD6D6D6"/>
      </patternFill>
    </fill>
    <fill>
      <patternFill patternType="solid">
        <fgColor theme="0"/>
        <bgColor rgb="FFEFEFEF"/>
      </patternFill>
    </fill>
    <fill>
      <patternFill patternType="solid">
        <fgColor rgb="FFA6A6A6"/>
        <bgColor rgb="FFBFBFBF"/>
      </patternFill>
    </fill>
    <fill>
      <patternFill patternType="solid">
        <fgColor rgb="FFD8ECF6"/>
        <bgColor rgb="FFDEEBF7"/>
      </patternFill>
    </fill>
  </fills>
  <borders count="4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43" fontId="1" fillId="0" borderId="0" applyBorder="0" applyAlignment="0" applyProtection="0"/>
    <xf numFmtId="0" fontId="2" fillId="0" borderId="0"/>
    <xf numFmtId="0" fontId="10" fillId="0" borderId="0"/>
    <xf numFmtId="0" fontId="11" fillId="0" borderId="0"/>
    <xf numFmtId="164" fontId="13" fillId="0" borderId="0" applyFont="0" applyFill="0" applyBorder="0" applyAlignment="0" applyProtection="0"/>
    <xf numFmtId="9" fontId="10" fillId="0" borderId="0" applyBorder="0" applyProtection="0"/>
    <xf numFmtId="168" fontId="10" fillId="0" borderId="0" applyBorder="0" applyProtection="0"/>
  </cellStyleXfs>
  <cellXfs count="208">
    <xf numFmtId="0" fontId="0" fillId="0" borderId="0" xfId="0"/>
    <xf numFmtId="0" fontId="0" fillId="0" borderId="1" xfId="0" applyBorder="1" applyAlignment="1">
      <alignment vertical="center"/>
    </xf>
    <xf numFmtId="0" fontId="3" fillId="2" borderId="1" xfId="2" applyFont="1" applyFill="1" applyBorder="1" applyAlignment="1">
      <alignment horizontal="left" vertical="center" wrapText="1"/>
    </xf>
    <xf numFmtId="0" fontId="3" fillId="2" borderId="1" xfId="2" applyFont="1" applyFill="1" applyBorder="1" applyAlignment="1">
      <alignment horizontal="right" vertical="center" wrapText="1"/>
    </xf>
    <xf numFmtId="0" fontId="3" fillId="2" borderId="1" xfId="2" applyFont="1" applyFill="1" applyBorder="1" applyAlignment="1">
      <alignment horizontal="center" wrapText="1"/>
    </xf>
    <xf numFmtId="0" fontId="6" fillId="3" borderId="1" xfId="2" applyFont="1" applyFill="1" applyBorder="1" applyAlignment="1">
      <alignment horizontal="left" vertical="center" wrapText="1"/>
    </xf>
    <xf numFmtId="0" fontId="6" fillId="3" borderId="1" xfId="2" applyFont="1" applyFill="1" applyBorder="1" applyAlignment="1">
      <alignment horizontal="center" wrapText="1"/>
    </xf>
    <xf numFmtId="4" fontId="6" fillId="3" borderId="1" xfId="2" applyNumberFormat="1" applyFont="1" applyFill="1" applyBorder="1" applyAlignment="1">
      <alignment horizontal="center" wrapText="1"/>
    </xf>
    <xf numFmtId="165" fontId="6" fillId="3" borderId="1" xfId="2" applyNumberFormat="1" applyFont="1" applyFill="1" applyBorder="1" applyAlignment="1">
      <alignment horizontal="center" wrapText="1"/>
    </xf>
    <xf numFmtId="0" fontId="7" fillId="4" borderId="1" xfId="2" applyFont="1" applyFill="1" applyBorder="1" applyAlignment="1">
      <alignment horizontal="left" vertical="center" wrapText="1"/>
    </xf>
    <xf numFmtId="0" fontId="7" fillId="4" borderId="1" xfId="2" applyFont="1" applyFill="1" applyBorder="1" applyAlignment="1">
      <alignment horizontal="right" vertical="center" wrapText="1"/>
    </xf>
    <xf numFmtId="0" fontId="7" fillId="4" borderId="1" xfId="2" applyFont="1" applyFill="1" applyBorder="1" applyAlignment="1">
      <alignment horizontal="center" wrapText="1"/>
    </xf>
    <xf numFmtId="2" fontId="7" fillId="4" borderId="1" xfId="2" applyNumberFormat="1" applyFont="1" applyFill="1" applyBorder="1" applyAlignment="1">
      <alignment horizontal="center" wrapText="1"/>
    </xf>
    <xf numFmtId="166" fontId="7" fillId="4" borderId="1" xfId="2" applyNumberFormat="1" applyFont="1" applyFill="1" applyBorder="1" applyAlignment="1">
      <alignment horizontal="center" wrapText="1"/>
    </xf>
    <xf numFmtId="165" fontId="7" fillId="4" borderId="1" xfId="2" applyNumberFormat="1" applyFont="1" applyFill="1" applyBorder="1" applyAlignment="1">
      <alignment horizontal="center" wrapText="1"/>
    </xf>
    <xf numFmtId="166" fontId="0" fillId="0" borderId="1" xfId="0" applyNumberFormat="1" applyBorder="1" applyAlignment="1">
      <alignment vertical="center"/>
    </xf>
    <xf numFmtId="0" fontId="8" fillId="2" borderId="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right" vertical="center" wrapText="1"/>
    </xf>
    <xf numFmtId="0" fontId="8" fillId="2" borderId="1" xfId="2" applyFont="1" applyFill="1" applyBorder="1" applyAlignment="1">
      <alignment horizontal="left" vertical="center" wrapText="1"/>
    </xf>
    <xf numFmtId="43" fontId="1" fillId="0" borderId="1" xfId="1" applyBorder="1" applyAlignment="1">
      <alignment vertical="center"/>
    </xf>
    <xf numFmtId="43" fontId="0" fillId="0" borderId="1" xfId="0" applyNumberFormat="1" applyBorder="1" applyAlignment="1">
      <alignment vertical="center"/>
    </xf>
    <xf numFmtId="0" fontId="0" fillId="5" borderId="1" xfId="0" applyFill="1" applyBorder="1" applyAlignment="1">
      <alignment vertical="center"/>
    </xf>
    <xf numFmtId="0" fontId="0" fillId="5" borderId="0" xfId="0" applyFill="1"/>
    <xf numFmtId="0" fontId="10" fillId="0" borderId="0" xfId="3"/>
    <xf numFmtId="0" fontId="5" fillId="8" borderId="2" xfId="4" applyFont="1" applyFill="1" applyBorder="1" applyAlignment="1">
      <alignment horizontal="left" vertical="top" wrapText="1"/>
    </xf>
    <xf numFmtId="0" fontId="5" fillId="8" borderId="2" xfId="4" applyFont="1" applyFill="1" applyBorder="1" applyAlignment="1">
      <alignment horizontal="center" vertical="top" wrapText="1"/>
    </xf>
    <xf numFmtId="0" fontId="5" fillId="8" borderId="2" xfId="4" applyFont="1" applyFill="1" applyBorder="1" applyAlignment="1">
      <alignment horizontal="right" vertical="top" wrapText="1"/>
    </xf>
    <xf numFmtId="0" fontId="9" fillId="9" borderId="2" xfId="4" applyFont="1" applyFill="1" applyBorder="1" applyAlignment="1">
      <alignment horizontal="left" vertical="top" wrapText="1"/>
    </xf>
    <xf numFmtId="0" fontId="9" fillId="9" borderId="2" xfId="4" applyFont="1" applyFill="1" applyBorder="1" applyAlignment="1">
      <alignment horizontal="center" vertical="top" wrapText="1"/>
    </xf>
    <xf numFmtId="0" fontId="9" fillId="9" borderId="2" xfId="4" applyFont="1" applyFill="1" applyBorder="1" applyAlignment="1">
      <alignment horizontal="right" vertical="top" wrapText="1"/>
    </xf>
    <xf numFmtId="4" fontId="9" fillId="9" borderId="2" xfId="4" applyNumberFormat="1" applyFont="1" applyFill="1" applyBorder="1" applyAlignment="1">
      <alignment horizontal="right" vertical="top" wrapText="1"/>
    </xf>
    <xf numFmtId="167" fontId="9" fillId="9" borderId="2" xfId="4" applyNumberFormat="1" applyFont="1" applyFill="1" applyBorder="1" applyAlignment="1">
      <alignment horizontal="right" vertical="top" wrapText="1"/>
    </xf>
    <xf numFmtId="0" fontId="12" fillId="10" borderId="2" xfId="4" applyFont="1" applyFill="1" applyBorder="1" applyAlignment="1">
      <alignment horizontal="left" vertical="top" wrapText="1"/>
    </xf>
    <xf numFmtId="0" fontId="12" fillId="10" borderId="2" xfId="4" applyFont="1" applyFill="1" applyBorder="1" applyAlignment="1">
      <alignment horizontal="center" vertical="top" wrapText="1"/>
    </xf>
    <xf numFmtId="0" fontId="12" fillId="10" borderId="2" xfId="4" applyFont="1" applyFill="1" applyBorder="1" applyAlignment="1">
      <alignment horizontal="right" vertical="top" wrapText="1"/>
    </xf>
    <xf numFmtId="4" fontId="12" fillId="10" borderId="2" xfId="4" applyNumberFormat="1" applyFont="1" applyFill="1" applyBorder="1" applyAlignment="1">
      <alignment horizontal="right" vertical="top" wrapText="1"/>
    </xf>
    <xf numFmtId="167" fontId="12" fillId="10" borderId="2" xfId="4" applyNumberFormat="1" applyFont="1" applyFill="1" applyBorder="1" applyAlignment="1">
      <alignment horizontal="right" vertical="top" wrapText="1"/>
    </xf>
    <xf numFmtId="0" fontId="12" fillId="11" borderId="2" xfId="4" applyFont="1" applyFill="1" applyBorder="1" applyAlignment="1">
      <alignment horizontal="left" vertical="top" wrapText="1"/>
    </xf>
    <xf numFmtId="0" fontId="12" fillId="11" borderId="2" xfId="4" applyFont="1" applyFill="1" applyBorder="1" applyAlignment="1">
      <alignment horizontal="center" vertical="top" wrapText="1"/>
    </xf>
    <xf numFmtId="0" fontId="12" fillId="11" borderId="2" xfId="4" applyFont="1" applyFill="1" applyBorder="1" applyAlignment="1">
      <alignment horizontal="right" vertical="top" wrapText="1"/>
    </xf>
    <xf numFmtId="4" fontId="12" fillId="11" borderId="2" xfId="4" applyNumberFormat="1" applyFont="1" applyFill="1" applyBorder="1" applyAlignment="1">
      <alignment horizontal="right" vertical="top" wrapText="1"/>
    </xf>
    <xf numFmtId="167" fontId="12" fillId="11" borderId="2" xfId="4" applyNumberFormat="1" applyFont="1" applyFill="1" applyBorder="1" applyAlignment="1">
      <alignment horizontal="right" vertical="top" wrapText="1"/>
    </xf>
    <xf numFmtId="0" fontId="12" fillId="8" borderId="0" xfId="4" applyFont="1" applyFill="1" applyAlignment="1">
      <alignment horizontal="right" vertical="top" wrapText="1"/>
    </xf>
    <xf numFmtId="4" fontId="12" fillId="8" borderId="0" xfId="4" applyNumberFormat="1" applyFont="1" applyFill="1" applyAlignment="1">
      <alignment horizontal="right" vertical="top" wrapText="1"/>
    </xf>
    <xf numFmtId="0" fontId="12" fillId="11" borderId="2" xfId="4" applyFont="1" applyFill="1" applyBorder="1" applyAlignment="1">
      <alignment horizontal="left" vertical="top" wrapText="1"/>
    </xf>
    <xf numFmtId="0" fontId="12" fillId="8" borderId="0" xfId="4" applyFont="1" applyFill="1" applyAlignment="1">
      <alignment horizontal="right" vertical="top" wrapText="1"/>
    </xf>
    <xf numFmtId="0" fontId="12" fillId="10" borderId="2" xfId="4" applyFont="1" applyFill="1" applyBorder="1" applyAlignment="1">
      <alignment horizontal="left" vertical="top" wrapText="1"/>
    </xf>
    <xf numFmtId="0" fontId="5" fillId="8" borderId="2" xfId="4" applyFont="1" applyFill="1" applyBorder="1" applyAlignment="1">
      <alignment horizontal="left" vertical="top" wrapText="1"/>
    </xf>
    <xf numFmtId="0" fontId="9" fillId="9" borderId="2" xfId="4" applyFont="1" applyFill="1" applyBorder="1" applyAlignment="1">
      <alignment horizontal="left" vertical="top" wrapText="1"/>
    </xf>
    <xf numFmtId="0" fontId="7" fillId="12" borderId="1" xfId="2" applyFont="1" applyFill="1" applyBorder="1" applyAlignment="1">
      <alignment horizontal="right" vertical="center" wrapText="1"/>
    </xf>
    <xf numFmtId="0" fontId="7" fillId="12" borderId="1" xfId="2" applyFont="1" applyFill="1" applyBorder="1" applyAlignment="1">
      <alignment horizontal="left" vertical="center" wrapText="1"/>
    </xf>
    <xf numFmtId="0" fontId="7" fillId="12" borderId="1" xfId="2" applyFont="1" applyFill="1" applyBorder="1" applyAlignment="1">
      <alignment horizontal="center" wrapText="1"/>
    </xf>
    <xf numFmtId="2" fontId="7" fillId="12" borderId="1" xfId="2" applyNumberFormat="1" applyFont="1" applyFill="1" applyBorder="1" applyAlignment="1">
      <alignment horizontal="center" wrapText="1"/>
    </xf>
    <xf numFmtId="166" fontId="7" fillId="12" borderId="1" xfId="2" applyNumberFormat="1" applyFont="1" applyFill="1" applyBorder="1" applyAlignment="1">
      <alignment horizontal="center" wrapText="1"/>
    </xf>
    <xf numFmtId="165" fontId="7" fillId="12" borderId="1" xfId="2" applyNumberFormat="1" applyFont="1" applyFill="1" applyBorder="1" applyAlignment="1">
      <alignment horizontal="center" wrapText="1"/>
    </xf>
    <xf numFmtId="0" fontId="7" fillId="13" borderId="1" xfId="2" applyFont="1" applyFill="1" applyBorder="1" applyAlignment="1">
      <alignment horizontal="left" vertical="center" wrapText="1"/>
    </xf>
    <xf numFmtId="0" fontId="7" fillId="13" borderId="1" xfId="2" applyFont="1" applyFill="1" applyBorder="1" applyAlignment="1">
      <alignment horizontal="center" wrapText="1"/>
    </xf>
    <xf numFmtId="2" fontId="7" fillId="13" borderId="1" xfId="2" applyNumberFormat="1" applyFont="1" applyFill="1" applyBorder="1" applyAlignment="1">
      <alignment horizontal="center" wrapText="1"/>
    </xf>
    <xf numFmtId="166" fontId="7" fillId="13" borderId="1" xfId="2" applyNumberFormat="1" applyFont="1" applyFill="1" applyBorder="1" applyAlignment="1">
      <alignment horizontal="center" wrapText="1"/>
    </xf>
    <xf numFmtId="165" fontId="7" fillId="13" borderId="1" xfId="2" applyNumberFormat="1" applyFont="1" applyFill="1" applyBorder="1" applyAlignment="1">
      <alignment horizontal="center" wrapText="1"/>
    </xf>
    <xf numFmtId="0" fontId="5" fillId="8" borderId="2" xfId="0" applyFont="1" applyFill="1" applyBorder="1" applyAlignment="1">
      <alignment horizontal="left" vertical="top" wrapText="1"/>
    </xf>
    <xf numFmtId="0" fontId="5" fillId="8" borderId="2" xfId="0" applyFont="1" applyFill="1" applyBorder="1" applyAlignment="1">
      <alignment horizontal="right" vertical="top" wrapText="1"/>
    </xf>
    <xf numFmtId="0" fontId="5" fillId="8" borderId="2" xfId="0" applyFont="1" applyFill="1" applyBorder="1" applyAlignment="1">
      <alignment horizontal="center" vertical="top" wrapText="1"/>
    </xf>
    <xf numFmtId="0" fontId="9" fillId="9" borderId="2" xfId="0" applyFont="1" applyFill="1" applyBorder="1" applyAlignment="1">
      <alignment horizontal="left" vertical="top" wrapText="1"/>
    </xf>
    <xf numFmtId="0" fontId="9" fillId="9" borderId="2" xfId="0" applyFont="1" applyFill="1" applyBorder="1" applyAlignment="1">
      <alignment horizontal="center" vertical="top" wrapText="1"/>
    </xf>
    <xf numFmtId="167" fontId="9" fillId="9" borderId="2" xfId="0" applyNumberFormat="1" applyFont="1" applyFill="1" applyBorder="1" applyAlignment="1">
      <alignment horizontal="right" vertical="top" wrapText="1"/>
    </xf>
    <xf numFmtId="4" fontId="9" fillId="9" borderId="2" xfId="0" applyNumberFormat="1" applyFont="1" applyFill="1" applyBorder="1" applyAlignment="1">
      <alignment horizontal="right" vertical="top" wrapText="1"/>
    </xf>
    <xf numFmtId="0" fontId="12" fillId="10" borderId="2" xfId="0" applyFont="1" applyFill="1" applyBorder="1" applyAlignment="1">
      <alignment horizontal="left" vertical="top" wrapText="1"/>
    </xf>
    <xf numFmtId="0" fontId="12" fillId="10" borderId="2" xfId="0" applyFont="1" applyFill="1" applyBorder="1" applyAlignment="1">
      <alignment horizontal="right" vertical="top" wrapText="1"/>
    </xf>
    <xf numFmtId="0" fontId="12" fillId="10" borderId="2" xfId="0" applyFont="1" applyFill="1" applyBorder="1" applyAlignment="1">
      <alignment horizontal="center" vertical="top" wrapText="1"/>
    </xf>
    <xf numFmtId="167" fontId="12" fillId="10" borderId="2" xfId="0" applyNumberFormat="1" applyFont="1" applyFill="1" applyBorder="1" applyAlignment="1">
      <alignment horizontal="right" vertical="top" wrapText="1"/>
    </xf>
    <xf numFmtId="4" fontId="12" fillId="10" borderId="2" xfId="0" applyNumberFormat="1" applyFont="1" applyFill="1" applyBorder="1" applyAlignment="1">
      <alignment horizontal="right" vertical="top" wrapText="1"/>
    </xf>
    <xf numFmtId="0" fontId="12" fillId="11" borderId="2" xfId="0" applyFont="1" applyFill="1" applyBorder="1" applyAlignment="1">
      <alignment horizontal="left" vertical="top" wrapText="1"/>
    </xf>
    <xf numFmtId="0" fontId="12" fillId="11" borderId="2" xfId="0" applyFont="1" applyFill="1" applyBorder="1" applyAlignment="1">
      <alignment horizontal="right" vertical="top" wrapText="1"/>
    </xf>
    <xf numFmtId="0" fontId="12" fillId="11" borderId="2" xfId="0" applyFont="1" applyFill="1" applyBorder="1" applyAlignment="1">
      <alignment horizontal="center" vertical="top" wrapText="1"/>
    </xf>
    <xf numFmtId="167" fontId="12" fillId="11" borderId="2" xfId="0" applyNumberFormat="1" applyFont="1" applyFill="1" applyBorder="1" applyAlignment="1">
      <alignment horizontal="right" vertical="top" wrapText="1"/>
    </xf>
    <xf numFmtId="4" fontId="12" fillId="11" borderId="2" xfId="0" applyNumberFormat="1" applyFont="1" applyFill="1" applyBorder="1" applyAlignment="1">
      <alignment horizontal="right" vertical="top" wrapText="1"/>
    </xf>
    <xf numFmtId="0" fontId="12" fillId="8" borderId="0" xfId="0" applyFont="1" applyFill="1" applyAlignment="1">
      <alignment horizontal="right" vertical="top" wrapText="1"/>
    </xf>
    <xf numFmtId="4" fontId="12" fillId="8" borderId="0" xfId="0" applyNumberFormat="1" applyFont="1" applyFill="1" applyAlignment="1">
      <alignment horizontal="right" vertical="top" wrapText="1"/>
    </xf>
    <xf numFmtId="0" fontId="10" fillId="0" borderId="4" xfId="3" applyBorder="1"/>
    <xf numFmtId="0" fontId="10" fillId="0" borderId="5" xfId="3" applyBorder="1"/>
    <xf numFmtId="0" fontId="10" fillId="0" borderId="6" xfId="3" applyBorder="1"/>
    <xf numFmtId="0" fontId="16" fillId="7" borderId="0" xfId="3" applyFont="1" applyFill="1" applyAlignment="1">
      <alignment horizontal="left" vertical="center"/>
    </xf>
    <xf numFmtId="0" fontId="17" fillId="14" borderId="9" xfId="3" applyFont="1" applyFill="1" applyBorder="1" applyAlignment="1">
      <alignment horizontal="left"/>
    </xf>
    <xf numFmtId="0" fontId="17" fillId="14" borderId="10" xfId="3" applyFont="1" applyFill="1" applyBorder="1"/>
    <xf numFmtId="0" fontId="17" fillId="14" borderId="10" xfId="3" applyFont="1" applyFill="1" applyBorder="1" applyAlignment="1">
      <alignment horizontal="right"/>
    </xf>
    <xf numFmtId="10" fontId="17" fillId="14" borderId="11" xfId="3" applyNumberFormat="1" applyFont="1" applyFill="1" applyBorder="1"/>
    <xf numFmtId="0" fontId="13" fillId="0" borderId="0" xfId="3" applyFont="1"/>
    <xf numFmtId="0" fontId="13" fillId="0" borderId="7" xfId="3" applyFont="1" applyBorder="1" applyAlignment="1">
      <alignment horizontal="fill"/>
    </xf>
    <xf numFmtId="0" fontId="13" fillId="0" borderId="0" xfId="3" applyFont="1" applyBorder="1" applyAlignment="1">
      <alignment horizontal="fill"/>
    </xf>
    <xf numFmtId="0" fontId="13" fillId="0" borderId="8" xfId="3" applyFont="1" applyBorder="1" applyAlignment="1">
      <alignment horizontal="fill"/>
    </xf>
    <xf numFmtId="0" fontId="18" fillId="15" borderId="7" xfId="3" applyFont="1" applyFill="1" applyBorder="1" applyAlignment="1">
      <alignment horizontal="left"/>
    </xf>
    <xf numFmtId="0" fontId="13" fillId="15" borderId="0" xfId="3" applyFont="1" applyFill="1" applyBorder="1"/>
    <xf numFmtId="0" fontId="18" fillId="15" borderId="0" xfId="3" applyFont="1" applyFill="1" applyBorder="1" applyAlignment="1">
      <alignment horizontal="left"/>
    </xf>
    <xf numFmtId="10" fontId="13" fillId="15" borderId="0" xfId="3" applyNumberFormat="1" applyFont="1" applyFill="1" applyBorder="1"/>
    <xf numFmtId="10" fontId="13" fillId="15" borderId="8" xfId="3" applyNumberFormat="1" applyFont="1" applyFill="1" applyBorder="1"/>
    <xf numFmtId="0" fontId="17" fillId="0" borderId="0" xfId="3" applyFont="1" applyAlignment="1">
      <alignment horizontal="left"/>
    </xf>
    <xf numFmtId="0" fontId="17" fillId="0" borderId="0" xfId="3" applyFont="1"/>
    <xf numFmtId="0" fontId="13" fillId="7" borderId="7" xfId="3" applyFont="1" applyFill="1" applyBorder="1"/>
    <xf numFmtId="0" fontId="13" fillId="7" borderId="0" xfId="3" applyFont="1" applyFill="1" applyBorder="1"/>
    <xf numFmtId="10" fontId="13" fillId="7" borderId="0" xfId="3" applyNumberFormat="1" applyFont="1" applyFill="1" applyBorder="1"/>
    <xf numFmtId="10" fontId="13" fillId="7" borderId="8" xfId="3" applyNumberFormat="1" applyFont="1" applyFill="1" applyBorder="1"/>
    <xf numFmtId="0" fontId="18" fillId="7" borderId="0" xfId="3" applyFont="1" applyFill="1" applyBorder="1" applyAlignment="1">
      <alignment horizontal="left"/>
    </xf>
    <xf numFmtId="10" fontId="18" fillId="7" borderId="0" xfId="3" applyNumberFormat="1" applyFont="1" applyFill="1" applyBorder="1"/>
    <xf numFmtId="0" fontId="13" fillId="7" borderId="7" xfId="3" applyFont="1" applyFill="1" applyBorder="1" applyAlignment="1">
      <alignment horizontal="left"/>
    </xf>
    <xf numFmtId="0" fontId="13" fillId="7" borderId="0" xfId="3" applyFont="1" applyFill="1" applyBorder="1" applyAlignment="1">
      <alignment horizontal="left"/>
    </xf>
    <xf numFmtId="0" fontId="18" fillId="15" borderId="0" xfId="3" applyFont="1" applyFill="1" applyBorder="1"/>
    <xf numFmtId="10" fontId="18" fillId="15" borderId="0" xfId="3" applyNumberFormat="1" applyFont="1" applyFill="1" applyBorder="1"/>
    <xf numFmtId="10" fontId="18" fillId="15" borderId="8" xfId="3" applyNumberFormat="1" applyFont="1" applyFill="1" applyBorder="1"/>
    <xf numFmtId="0" fontId="13" fillId="0" borderId="0" xfId="3" applyFont="1" applyAlignment="1">
      <alignment horizontal="left"/>
    </xf>
    <xf numFmtId="0" fontId="13" fillId="7" borderId="3" xfId="3" applyFont="1" applyFill="1" applyBorder="1"/>
    <xf numFmtId="0" fontId="18" fillId="0" borderId="12" xfId="3" applyFont="1" applyBorder="1" applyAlignment="1">
      <alignment vertical="center"/>
    </xf>
    <xf numFmtId="0" fontId="18" fillId="0" borderId="13" xfId="3" applyFont="1" applyBorder="1" applyAlignment="1">
      <alignment vertical="center"/>
    </xf>
    <xf numFmtId="0" fontId="18" fillId="0" borderId="13" xfId="3" applyFont="1" applyBorder="1" applyAlignment="1">
      <alignment horizontal="left" vertical="center"/>
    </xf>
    <xf numFmtId="10" fontId="18" fillId="0" borderId="14" xfId="6" applyNumberFormat="1" applyFont="1" applyBorder="1" applyAlignment="1" applyProtection="1">
      <alignment vertical="center"/>
    </xf>
    <xf numFmtId="0" fontId="13" fillId="7" borderId="8" xfId="3" applyFont="1" applyFill="1" applyBorder="1"/>
    <xf numFmtId="0" fontId="10" fillId="0" borderId="8" xfId="3" applyBorder="1"/>
    <xf numFmtId="0" fontId="21" fillId="0" borderId="7" xfId="3" applyFont="1" applyBorder="1" applyAlignment="1">
      <alignment horizontal="center"/>
    </xf>
    <xf numFmtId="0" fontId="21" fillId="0" borderId="0" xfId="3" applyFont="1" applyBorder="1"/>
    <xf numFmtId="0" fontId="16" fillId="6" borderId="0" xfId="3" applyFont="1" applyFill="1"/>
    <xf numFmtId="0" fontId="14" fillId="0" borderId="17" xfId="3" applyFont="1" applyBorder="1" applyAlignment="1">
      <alignment horizontal="center" vertical="center" wrapText="1"/>
    </xf>
    <xf numFmtId="0" fontId="14" fillId="0" borderId="1" xfId="3" applyFont="1" applyBorder="1" applyAlignment="1">
      <alignment horizontal="center" vertical="center" wrapText="1"/>
    </xf>
    <xf numFmtId="0" fontId="14" fillId="0" borderId="18" xfId="3" applyFont="1" applyBorder="1" applyAlignment="1">
      <alignment horizontal="center" vertical="center" wrapText="1"/>
    </xf>
    <xf numFmtId="0" fontId="15" fillId="7" borderId="17" xfId="3" applyFont="1" applyFill="1" applyBorder="1" applyAlignment="1">
      <alignment horizontal="center" vertical="top"/>
    </xf>
    <xf numFmtId="0" fontId="15" fillId="7" borderId="1" xfId="3" applyFont="1" applyFill="1" applyBorder="1" applyAlignment="1">
      <alignment horizontal="left" vertical="top"/>
    </xf>
    <xf numFmtId="10" fontId="15" fillId="7" borderId="1" xfId="3" applyNumberFormat="1" applyFont="1" applyFill="1" applyBorder="1" applyAlignment="1">
      <alignment horizontal="center" vertical="top"/>
    </xf>
    <xf numFmtId="10" fontId="15" fillId="7" borderId="19" xfId="3" applyNumberFormat="1" applyFont="1" applyFill="1" applyBorder="1" applyAlignment="1">
      <alignment horizontal="center" vertical="top"/>
    </xf>
    <xf numFmtId="0" fontId="14" fillId="7" borderId="17" xfId="3" applyFont="1" applyFill="1" applyBorder="1" applyAlignment="1">
      <alignment horizontal="center" vertical="top"/>
    </xf>
    <xf numFmtId="0" fontId="14" fillId="7" borderId="1" xfId="3" applyFont="1" applyFill="1" applyBorder="1" applyAlignment="1">
      <alignment horizontal="center" vertical="top"/>
    </xf>
    <xf numFmtId="10" fontId="14" fillId="7" borderId="1" xfId="3" applyNumberFormat="1" applyFont="1" applyFill="1" applyBorder="1" applyAlignment="1">
      <alignment horizontal="center" vertical="top"/>
    </xf>
    <xf numFmtId="10" fontId="14" fillId="7" borderId="19" xfId="3" applyNumberFormat="1" applyFont="1" applyFill="1" applyBorder="1" applyAlignment="1">
      <alignment horizontal="center" vertical="top"/>
    </xf>
    <xf numFmtId="10" fontId="15" fillId="7" borderId="18" xfId="3" applyNumberFormat="1" applyFont="1" applyFill="1" applyBorder="1" applyAlignment="1">
      <alignment horizontal="center" vertical="top"/>
    </xf>
    <xf numFmtId="10" fontId="14" fillId="7" borderId="18" xfId="3" applyNumberFormat="1" applyFont="1" applyFill="1" applyBorder="1" applyAlignment="1">
      <alignment horizontal="center" vertical="top"/>
    </xf>
    <xf numFmtId="0" fontId="15" fillId="7" borderId="1" xfId="3" applyFont="1" applyFill="1" applyBorder="1" applyAlignment="1">
      <alignment horizontal="left" vertical="top" wrapText="1"/>
    </xf>
    <xf numFmtId="10" fontId="14" fillId="14" borderId="21" xfId="3" applyNumberFormat="1" applyFont="1" applyFill="1" applyBorder="1" applyAlignment="1">
      <alignment horizontal="center" vertical="top"/>
    </xf>
    <xf numFmtId="10" fontId="14" fillId="14" borderId="22" xfId="3" applyNumberFormat="1" applyFont="1" applyFill="1" applyBorder="1" applyAlignment="1">
      <alignment horizontal="center" vertical="top"/>
    </xf>
    <xf numFmtId="10" fontId="14" fillId="16" borderId="18" xfId="3" applyNumberFormat="1" applyFont="1" applyFill="1" applyBorder="1" applyAlignment="1">
      <alignment horizontal="center" vertical="top"/>
    </xf>
    <xf numFmtId="0" fontId="23" fillId="0" borderId="0" xfId="3" applyFont="1" applyAlignment="1">
      <alignment vertical="center"/>
    </xf>
    <xf numFmtId="0" fontId="22" fillId="0" borderId="0" xfId="3" applyFont="1" applyAlignment="1">
      <alignment vertical="center"/>
    </xf>
    <xf numFmtId="0" fontId="23" fillId="0" borderId="0" xfId="3" applyFont="1" applyBorder="1" applyAlignment="1">
      <alignment vertical="center"/>
    </xf>
    <xf numFmtId="0" fontId="22" fillId="0" borderId="0" xfId="3" applyFont="1" applyBorder="1" applyAlignment="1">
      <alignment vertical="center"/>
    </xf>
    <xf numFmtId="0" fontId="22" fillId="0" borderId="0" xfId="3" applyFont="1" applyBorder="1" applyAlignment="1">
      <alignment horizontal="right" vertical="center"/>
    </xf>
    <xf numFmtId="10" fontId="22" fillId="0" borderId="0" xfId="6" applyNumberFormat="1" applyFont="1" applyBorder="1" applyAlignment="1" applyProtection="1">
      <alignment vertical="center"/>
    </xf>
    <xf numFmtId="170" fontId="22" fillId="0" borderId="0" xfId="3" applyNumberFormat="1" applyFont="1" applyBorder="1" applyAlignment="1">
      <alignment vertical="center"/>
    </xf>
    <xf numFmtId="169" fontId="22" fillId="0" borderId="0" xfId="3" applyNumberFormat="1" applyFont="1" applyBorder="1" applyAlignment="1">
      <alignment horizontal="center" vertical="center"/>
    </xf>
    <xf numFmtId="0" fontId="23" fillId="0" borderId="29" xfId="3" applyFont="1" applyBorder="1" applyAlignment="1">
      <alignment vertical="center"/>
    </xf>
    <xf numFmtId="0" fontId="23" fillId="0" borderId="0" xfId="3" applyFont="1" applyAlignment="1">
      <alignment horizontal="right" vertical="center"/>
    </xf>
    <xf numFmtId="171" fontId="23" fillId="0" borderId="0" xfId="6" applyNumberFormat="1" applyFont="1" applyBorder="1" applyAlignment="1" applyProtection="1">
      <alignment horizontal="left" vertical="center"/>
    </xf>
    <xf numFmtId="168" fontId="23" fillId="0" borderId="0" xfId="7" applyFont="1" applyBorder="1" applyAlignment="1" applyProtection="1">
      <alignment vertical="center"/>
    </xf>
    <xf numFmtId="10" fontId="23" fillId="0" borderId="0" xfId="6" applyNumberFormat="1" applyFont="1" applyBorder="1" applyAlignment="1" applyProtection="1">
      <alignment vertical="center"/>
    </xf>
    <xf numFmtId="169" fontId="23" fillId="0" borderId="0" xfId="3" applyNumberFormat="1" applyFont="1" applyAlignment="1">
      <alignment vertical="center"/>
    </xf>
    <xf numFmtId="168" fontId="23" fillId="0" borderId="0" xfId="3" applyNumberFormat="1" applyFont="1" applyAlignment="1">
      <alignment vertical="center"/>
    </xf>
    <xf numFmtId="170" fontId="23" fillId="0" borderId="0" xfId="3" applyNumberFormat="1" applyFont="1" applyAlignment="1">
      <alignment vertical="center"/>
    </xf>
    <xf numFmtId="164" fontId="23" fillId="0" borderId="0" xfId="5" applyFont="1" applyAlignment="1">
      <alignment vertical="center"/>
    </xf>
    <xf numFmtId="0" fontId="3" fillId="2" borderId="31" xfId="2" applyFont="1" applyFill="1" applyBorder="1" applyAlignment="1">
      <alignment vertical="center" wrapText="1"/>
    </xf>
    <xf numFmtId="0" fontId="4" fillId="2" borderId="31" xfId="2" applyFont="1" applyFill="1" applyBorder="1" applyAlignment="1">
      <alignment vertical="center" wrapText="1"/>
    </xf>
    <xf numFmtId="0" fontId="3" fillId="2" borderId="34" xfId="2" applyFont="1" applyFill="1" applyBorder="1" applyAlignment="1">
      <alignment vertical="center" wrapText="1"/>
    </xf>
    <xf numFmtId="0" fontId="4" fillId="2" borderId="36" xfId="2" applyFont="1" applyFill="1" applyBorder="1" applyAlignment="1">
      <alignment vertical="center" wrapText="1"/>
    </xf>
    <xf numFmtId="0" fontId="22" fillId="17" borderId="39" xfId="3" applyFont="1" applyFill="1" applyBorder="1" applyAlignment="1">
      <alignment vertical="center" wrapText="1"/>
    </xf>
    <xf numFmtId="0" fontId="20" fillId="18" borderId="35" xfId="3" applyFont="1" applyFill="1" applyBorder="1" applyAlignment="1">
      <alignment horizontal="center" vertical="center" wrapText="1"/>
    </xf>
    <xf numFmtId="0" fontId="23" fillId="0" borderId="41" xfId="3" applyFont="1" applyBorder="1" applyAlignment="1">
      <alignment vertical="center"/>
    </xf>
    <xf numFmtId="0" fontId="23" fillId="0" borderId="42" xfId="3" applyFont="1" applyBorder="1" applyAlignment="1">
      <alignment vertical="center"/>
    </xf>
    <xf numFmtId="169" fontId="22" fillId="0" borderId="42" xfId="3" applyNumberFormat="1" applyFont="1" applyBorder="1" applyAlignment="1">
      <alignment horizontal="center" vertical="center"/>
    </xf>
    <xf numFmtId="0" fontId="3" fillId="2" borderId="32" xfId="2" applyFont="1" applyFill="1" applyBorder="1" applyAlignment="1">
      <alignment horizontal="center" vertical="center" wrapText="1"/>
    </xf>
    <xf numFmtId="0" fontId="3" fillId="2" borderId="33" xfId="2" applyFont="1" applyFill="1" applyBorder="1" applyAlignment="1">
      <alignment horizontal="center" vertical="center" wrapText="1"/>
    </xf>
    <xf numFmtId="0" fontId="3" fillId="2" borderId="35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22" fillId="7" borderId="37" xfId="3" applyFont="1" applyFill="1" applyBorder="1" applyAlignment="1">
      <alignment horizontal="center" vertical="center" wrapText="1"/>
    </xf>
    <xf numFmtId="0" fontId="22" fillId="7" borderId="26" xfId="3" applyFont="1" applyFill="1" applyBorder="1" applyAlignment="1">
      <alignment horizontal="center" vertical="center" wrapText="1"/>
    </xf>
    <xf numFmtId="0" fontId="22" fillId="7" borderId="38" xfId="3" applyFont="1" applyFill="1" applyBorder="1" applyAlignment="1">
      <alignment horizontal="center" vertical="center" wrapText="1"/>
    </xf>
    <xf numFmtId="0" fontId="22" fillId="17" borderId="27" xfId="3" applyFont="1" applyFill="1" applyBorder="1" applyAlignment="1">
      <alignment horizontal="left" vertical="center" wrapText="1"/>
    </xf>
    <xf numFmtId="0" fontId="22" fillId="17" borderId="28" xfId="3" applyFont="1" applyFill="1" applyBorder="1" applyAlignment="1">
      <alignment horizontal="center" vertical="center" wrapText="1"/>
    </xf>
    <xf numFmtId="0" fontId="22" fillId="17" borderId="40" xfId="3" applyFont="1" applyFill="1" applyBorder="1" applyAlignment="1">
      <alignment horizontal="center" vertical="center" wrapText="1"/>
    </xf>
    <xf numFmtId="0" fontId="20" fillId="18" borderId="1" xfId="3" applyFont="1" applyFill="1" applyBorder="1" applyAlignment="1">
      <alignment horizontal="left" vertical="center" wrapText="1"/>
    </xf>
    <xf numFmtId="168" fontId="20" fillId="18" borderId="18" xfId="3" applyNumberFormat="1" applyFont="1" applyFill="1" applyBorder="1" applyAlignment="1">
      <alignment horizontal="right" vertical="center" wrapText="1"/>
    </xf>
    <xf numFmtId="168" fontId="20" fillId="18" borderId="36" xfId="3" applyNumberFormat="1" applyFont="1" applyFill="1" applyBorder="1" applyAlignment="1">
      <alignment horizontal="right" vertical="center" wrapText="1"/>
    </xf>
    <xf numFmtId="169" fontId="22" fillId="0" borderId="8" xfId="3" applyNumberFormat="1" applyFont="1" applyBorder="1" applyAlignment="1">
      <alignment horizontal="center" vertical="center"/>
    </xf>
    <xf numFmtId="169" fontId="22" fillId="0" borderId="42" xfId="3" applyNumberFormat="1" applyFont="1" applyBorder="1" applyAlignment="1">
      <alignment horizontal="center" vertical="center"/>
    </xf>
    <xf numFmtId="0" fontId="22" fillId="0" borderId="43" xfId="3" applyFont="1" applyBorder="1" applyAlignment="1">
      <alignment horizontal="center" vertical="center"/>
    </xf>
    <xf numFmtId="0" fontId="22" fillId="0" borderId="44" xfId="3" applyFont="1" applyBorder="1" applyAlignment="1">
      <alignment horizontal="center" vertical="center"/>
    </xf>
    <xf numFmtId="0" fontId="22" fillId="0" borderId="45" xfId="3" applyFont="1" applyBorder="1" applyAlignment="1">
      <alignment horizontal="center" vertical="center"/>
    </xf>
    <xf numFmtId="0" fontId="4" fillId="2" borderId="1" xfId="2" applyFont="1" applyFill="1" applyBorder="1" applyAlignment="1">
      <alignment horizontal="right" vertical="center" wrapText="1"/>
    </xf>
    <xf numFmtId="4" fontId="4" fillId="2" borderId="1" xfId="2" applyNumberFormat="1" applyFont="1" applyFill="1" applyBorder="1" applyAlignment="1">
      <alignment horizontal="right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4" fillId="2" borderId="30" xfId="2" applyFont="1" applyFill="1" applyBorder="1" applyAlignment="1">
      <alignment horizontal="center" vertical="center" wrapText="1"/>
    </xf>
    <xf numFmtId="0" fontId="4" fillId="2" borderId="31" xfId="2" applyFont="1" applyFill="1" applyBorder="1" applyAlignment="1">
      <alignment horizontal="center" vertical="center" wrapText="1"/>
    </xf>
    <xf numFmtId="0" fontId="3" fillId="2" borderId="30" xfId="2" applyFont="1" applyFill="1" applyBorder="1" applyAlignment="1">
      <alignment horizontal="center" vertical="center" wrapText="1"/>
    </xf>
    <xf numFmtId="0" fontId="3" fillId="2" borderId="31" xfId="2" applyFont="1" applyFill="1" applyBorder="1" applyAlignment="1">
      <alignment horizontal="center" vertical="center" wrapText="1"/>
    </xf>
    <xf numFmtId="0" fontId="12" fillId="11" borderId="2" xfId="4" applyFont="1" applyFill="1" applyBorder="1" applyAlignment="1">
      <alignment horizontal="left" vertical="top" wrapText="1"/>
    </xf>
    <xf numFmtId="0" fontId="12" fillId="8" borderId="0" xfId="4" applyFont="1" applyFill="1" applyAlignment="1">
      <alignment horizontal="right" vertical="top" wrapText="1"/>
    </xf>
    <xf numFmtId="0" fontId="3" fillId="7" borderId="0" xfId="3" applyFont="1" applyFill="1" applyBorder="1" applyAlignment="1">
      <alignment horizontal="center" wrapText="1"/>
    </xf>
    <xf numFmtId="0" fontId="5" fillId="8" borderId="2" xfId="4" applyFont="1" applyFill="1" applyBorder="1" applyAlignment="1">
      <alignment horizontal="left" vertical="top" wrapText="1"/>
    </xf>
    <xf numFmtId="0" fontId="9" fillId="9" borderId="2" xfId="4" applyFont="1" applyFill="1" applyBorder="1" applyAlignment="1">
      <alignment horizontal="left" vertical="top" wrapText="1"/>
    </xf>
    <xf numFmtId="0" fontId="12" fillId="10" borderId="2" xfId="4" applyFont="1" applyFill="1" applyBorder="1" applyAlignment="1">
      <alignment horizontal="left" vertical="top" wrapText="1"/>
    </xf>
    <xf numFmtId="0" fontId="5" fillId="8" borderId="2" xfId="0" applyFont="1" applyFill="1" applyBorder="1" applyAlignment="1">
      <alignment horizontal="left" vertical="top" wrapText="1"/>
    </xf>
    <xf numFmtId="0" fontId="9" fillId="9" borderId="2" xfId="0" applyFont="1" applyFill="1" applyBorder="1" applyAlignment="1">
      <alignment horizontal="left" vertical="top" wrapText="1"/>
    </xf>
    <xf numFmtId="0" fontId="12" fillId="10" borderId="2" xfId="0" applyFont="1" applyFill="1" applyBorder="1" applyAlignment="1">
      <alignment horizontal="left" vertical="top" wrapText="1"/>
    </xf>
    <xf numFmtId="0" fontId="12" fillId="8" borderId="0" xfId="0" applyFont="1" applyFill="1" applyAlignment="1">
      <alignment horizontal="right" vertical="top" wrapText="1"/>
    </xf>
    <xf numFmtId="0" fontId="12" fillId="11" borderId="2" xfId="0" applyFont="1" applyFill="1" applyBorder="1" applyAlignment="1">
      <alignment horizontal="left" vertical="top" wrapText="1"/>
    </xf>
    <xf numFmtId="0" fontId="14" fillId="7" borderId="23" xfId="3" applyFont="1" applyFill="1" applyBorder="1" applyAlignment="1">
      <alignment horizontal="center" vertical="center"/>
    </xf>
    <xf numFmtId="0" fontId="14" fillId="7" borderId="24" xfId="3" applyFont="1" applyFill="1" applyBorder="1" applyAlignment="1">
      <alignment horizontal="center" vertical="center"/>
    </xf>
    <xf numFmtId="0" fontId="14" fillId="7" borderId="25" xfId="3" applyFont="1" applyFill="1" applyBorder="1" applyAlignment="1">
      <alignment horizontal="center" vertical="center"/>
    </xf>
    <xf numFmtId="0" fontId="19" fillId="0" borderId="15" xfId="3" applyFont="1" applyBorder="1" applyAlignment="1">
      <alignment horizontal="center" vertical="center" wrapText="1"/>
    </xf>
    <xf numFmtId="0" fontId="14" fillId="14" borderId="20" xfId="3" applyFont="1" applyFill="1" applyBorder="1" applyAlignment="1">
      <alignment horizontal="center" vertical="top"/>
    </xf>
    <xf numFmtId="0" fontId="20" fillId="0" borderId="16" xfId="3" applyFont="1" applyBorder="1" applyAlignment="1">
      <alignment horizontal="center" vertical="center"/>
    </xf>
    <xf numFmtId="0" fontId="14" fillId="6" borderId="16" xfId="3" applyFont="1" applyFill="1" applyBorder="1" applyAlignment="1">
      <alignment horizontal="center" vertical="center"/>
    </xf>
    <xf numFmtId="0" fontId="14" fillId="14" borderId="16" xfId="3" applyFont="1" applyFill="1" applyBorder="1" applyAlignment="1">
      <alignment horizontal="center" vertical="top"/>
    </xf>
  </cellXfs>
  <cellStyles count="8">
    <cellStyle name="Moeda" xfId="5" builtinId="4"/>
    <cellStyle name="Moeda 2" xfId="7"/>
    <cellStyle name="Normal" xfId="0" builtinId="0"/>
    <cellStyle name="Normal 2" xfId="2"/>
    <cellStyle name="Normal 3" xfId="3"/>
    <cellStyle name="Normal 4" xfId="4"/>
    <cellStyle name="Porcentagem 2" xfId="6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8ECF6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FF0D8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142875</xdr:rowOff>
    </xdr:from>
    <xdr:to>
      <xdr:col>1</xdr:col>
      <xdr:colOff>730170</xdr:colOff>
      <xdr:row>1</xdr:row>
      <xdr:rowOff>904275</xdr:rowOff>
    </xdr:to>
    <xdr:pic>
      <xdr:nvPicPr>
        <xdr:cNvPr id="3" name="Imagem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171450" y="142875"/>
          <a:ext cx="1254045" cy="93285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142875</xdr:rowOff>
    </xdr:from>
    <xdr:to>
      <xdr:col>1</xdr:col>
      <xdr:colOff>701595</xdr:colOff>
      <xdr:row>1</xdr:row>
      <xdr:rowOff>904275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142875" y="142875"/>
          <a:ext cx="1292145" cy="93285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161925</xdr:rowOff>
    </xdr:from>
    <xdr:to>
      <xdr:col>1</xdr:col>
      <xdr:colOff>701595</xdr:colOff>
      <xdr:row>1</xdr:row>
      <xdr:rowOff>923325</xdr:rowOff>
    </xdr:to>
    <xdr:pic>
      <xdr:nvPicPr>
        <xdr:cNvPr id="3" name="Imagem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142875" y="161925"/>
          <a:ext cx="1349295" cy="93285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2419350</xdr:colOff>
      <xdr:row>30</xdr:row>
      <xdr:rowOff>143304</xdr:rowOff>
    </xdr:from>
    <xdr:to>
      <xdr:col>2</xdr:col>
      <xdr:colOff>5172630</xdr:colOff>
      <xdr:row>33</xdr:row>
      <xdr:rowOff>124224</xdr:rowOff>
    </xdr:to>
    <xdr:pic>
      <xdr:nvPicPr>
        <xdr:cNvPr id="3" name="Object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2952750" y="6581790"/>
          <a:ext cx="2753280" cy="5524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</xdr:colOff>
      <xdr:row>0</xdr:row>
      <xdr:rowOff>1</xdr:rowOff>
    </xdr:from>
    <xdr:to>
      <xdr:col>5</xdr:col>
      <xdr:colOff>389283</xdr:colOff>
      <xdr:row>0</xdr:row>
      <xdr:rowOff>804847</xdr:rowOff>
    </xdr:to>
    <xdr:pic>
      <xdr:nvPicPr>
        <xdr:cNvPr id="6" name="Imagem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8531086" cy="8048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MI27"/>
  <sheetViews>
    <sheetView view="pageBreakPreview" zoomScaleNormal="100" workbookViewId="0">
      <selection activeCell="D21" sqref="D21"/>
    </sheetView>
  </sheetViews>
  <sheetFormatPr defaultColWidth="8.7109375" defaultRowHeight="15" x14ac:dyDescent="0.25"/>
  <cols>
    <col min="1" max="1" width="10.42578125" style="137" customWidth="1"/>
    <col min="2" max="2" width="12.140625" style="137" customWidth="1"/>
    <col min="3" max="3" width="10" style="137" customWidth="1"/>
    <col min="4" max="4" width="35" style="137" customWidth="1"/>
    <col min="5" max="5" width="10.28515625" style="137" customWidth="1"/>
    <col min="6" max="6" width="9.140625" style="137" customWidth="1"/>
    <col min="7" max="7" width="6.7109375" style="137" customWidth="1"/>
    <col min="8" max="8" width="12.5703125" style="137" customWidth="1"/>
    <col min="9" max="9" width="19" style="137" customWidth="1"/>
    <col min="10" max="10" width="8.7109375" style="137"/>
    <col min="11" max="11" width="15.85546875" style="137" bestFit="1" customWidth="1"/>
    <col min="12" max="1023" width="8.7109375" style="137"/>
    <col min="1024" max="16384" width="8.7109375" style="23"/>
  </cols>
  <sheetData>
    <row r="1" spans="1:1022" customFormat="1" ht="14.1" customHeight="1" x14ac:dyDescent="0.2">
      <c r="A1" s="163"/>
      <c r="B1" s="164"/>
      <c r="C1" s="164" t="s">
        <v>0</v>
      </c>
      <c r="D1" s="164"/>
      <c r="E1" s="164" t="s">
        <v>1</v>
      </c>
      <c r="F1" s="164"/>
      <c r="G1" s="164" t="s">
        <v>2</v>
      </c>
      <c r="H1" s="164"/>
      <c r="I1" s="156" t="s">
        <v>3</v>
      </c>
      <c r="J1" s="15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</row>
    <row r="2" spans="1:1022" customFormat="1" ht="90.75" customHeight="1" thickBot="1" x14ac:dyDescent="0.25">
      <c r="A2" s="165"/>
      <c r="B2" s="166"/>
      <c r="C2" s="167" t="s">
        <v>259</v>
      </c>
      <c r="D2" s="167"/>
      <c r="E2" s="167" t="s">
        <v>63</v>
      </c>
      <c r="F2" s="167"/>
      <c r="G2" s="167" t="s">
        <v>4</v>
      </c>
      <c r="H2" s="167"/>
      <c r="I2" s="157" t="s">
        <v>5</v>
      </c>
      <c r="J2" s="155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</row>
    <row r="3" spans="1:1022" ht="15.75" customHeight="1" x14ac:dyDescent="0.25">
      <c r="A3" s="168" t="s">
        <v>258</v>
      </c>
      <c r="B3" s="169"/>
      <c r="C3" s="169"/>
      <c r="D3" s="169"/>
      <c r="E3" s="169"/>
      <c r="F3" s="169"/>
      <c r="G3" s="169"/>
      <c r="H3" s="169"/>
      <c r="I3" s="170"/>
    </row>
    <row r="4" spans="1:1022" s="138" customFormat="1" ht="31.5" customHeight="1" x14ac:dyDescent="0.2">
      <c r="A4" s="158" t="s">
        <v>7</v>
      </c>
      <c r="B4" s="171" t="s">
        <v>10</v>
      </c>
      <c r="C4" s="171"/>
      <c r="D4" s="171"/>
      <c r="E4" s="171"/>
      <c r="F4" s="171"/>
      <c r="G4" s="171"/>
      <c r="H4" s="172" t="s">
        <v>87</v>
      </c>
      <c r="I4" s="173"/>
    </row>
    <row r="5" spans="1:1022" s="138" customFormat="1" ht="15.75" customHeight="1" x14ac:dyDescent="0.2">
      <c r="A5" s="159">
        <v>1</v>
      </c>
      <c r="B5" s="174" t="str">
        <f>'Orçamento Sintético'!D5</f>
        <v>SERVIÇOS PRELIMINARES</v>
      </c>
      <c r="C5" s="174"/>
      <c r="D5" s="174"/>
      <c r="E5" s="174"/>
      <c r="F5" s="174"/>
      <c r="G5" s="174"/>
      <c r="H5" s="175">
        <f>'Orçamento Sintético'!I5</f>
        <v>8199.6</v>
      </c>
      <c r="I5" s="176"/>
    </row>
    <row r="6" spans="1:1022" s="138" customFormat="1" ht="15.75" customHeight="1" x14ac:dyDescent="0.2">
      <c r="A6" s="159">
        <v>2</v>
      </c>
      <c r="B6" s="174" t="str">
        <f>'Orçamento Sintético'!D8</f>
        <v>PAREDES</v>
      </c>
      <c r="C6" s="174"/>
      <c r="D6" s="174"/>
      <c r="E6" s="174"/>
      <c r="F6" s="174"/>
      <c r="G6" s="174"/>
      <c r="H6" s="175">
        <f>'Orçamento Sintético'!I8</f>
        <v>264963.06</v>
      </c>
      <c r="I6" s="176"/>
    </row>
    <row r="7" spans="1:1022" s="138" customFormat="1" ht="15.75" customHeight="1" x14ac:dyDescent="0.2">
      <c r="A7" s="159">
        <v>3</v>
      </c>
      <c r="B7" s="174" t="str">
        <f>'Orçamento Sintético'!D16</f>
        <v>TETO</v>
      </c>
      <c r="C7" s="174"/>
      <c r="D7" s="174"/>
      <c r="E7" s="174"/>
      <c r="F7" s="174"/>
      <c r="G7" s="174"/>
      <c r="H7" s="175">
        <f>'Orçamento Sintético'!I16</f>
        <v>110672.21200000001</v>
      </c>
      <c r="I7" s="176"/>
    </row>
    <row r="8" spans="1:1022" s="138" customFormat="1" ht="15.75" customHeight="1" x14ac:dyDescent="0.2">
      <c r="A8" s="159">
        <v>4</v>
      </c>
      <c r="B8" s="174" t="str">
        <f>'Orçamento Sintético'!D22</f>
        <v>ESQUADRIAS</v>
      </c>
      <c r="C8" s="174"/>
      <c r="D8" s="174"/>
      <c r="E8" s="174"/>
      <c r="F8" s="174">
        <v>4</v>
      </c>
      <c r="G8" s="174"/>
      <c r="H8" s="175">
        <f>'Orçamento Sintético'!I22</f>
        <v>125971.29999999999</v>
      </c>
      <c r="I8" s="176"/>
    </row>
    <row r="9" spans="1:1022" s="138" customFormat="1" ht="15.75" x14ac:dyDescent="0.2">
      <c r="A9" s="160"/>
      <c r="B9" s="139"/>
      <c r="C9" s="139"/>
      <c r="D9" s="139"/>
      <c r="E9" s="140"/>
      <c r="F9" s="140"/>
      <c r="G9" s="140"/>
      <c r="H9" s="140"/>
      <c r="I9" s="161"/>
    </row>
    <row r="10" spans="1:1022" s="138" customFormat="1" ht="15.75" x14ac:dyDescent="0.2">
      <c r="A10" s="160"/>
      <c r="B10" s="139"/>
      <c r="C10" s="140" t="s">
        <v>56</v>
      </c>
      <c r="D10" s="141"/>
      <c r="E10" s="140"/>
      <c r="F10" s="140"/>
      <c r="G10" s="140"/>
      <c r="H10" s="177">
        <f>H12/(1+G2)</f>
        <v>415761.02756483445</v>
      </c>
      <c r="I10" s="178"/>
    </row>
    <row r="11" spans="1:1022" s="138" customFormat="1" ht="15.75" x14ac:dyDescent="0.2">
      <c r="A11" s="160"/>
      <c r="B11" s="139"/>
      <c r="C11" s="140" t="s">
        <v>57</v>
      </c>
      <c r="D11" s="141"/>
      <c r="E11" s="140"/>
      <c r="F11" s="142"/>
      <c r="G11" s="140"/>
      <c r="H11" s="177">
        <f>H10*G2</f>
        <v>94045.144435165552</v>
      </c>
      <c r="I11" s="178"/>
    </row>
    <row r="12" spans="1:1022" s="138" customFormat="1" ht="15.75" x14ac:dyDescent="0.2">
      <c r="A12" s="160"/>
      <c r="B12" s="139"/>
      <c r="C12" s="140" t="s">
        <v>58</v>
      </c>
      <c r="D12" s="141"/>
      <c r="E12" s="140"/>
      <c r="F12" s="143"/>
      <c r="G12" s="140"/>
      <c r="H12" s="177">
        <f>SUM(H5:I8)</f>
        <v>509806.17199999996</v>
      </c>
      <c r="I12" s="178"/>
    </row>
    <row r="13" spans="1:1022" s="138" customFormat="1" ht="15.75" x14ac:dyDescent="0.2">
      <c r="A13" s="160"/>
      <c r="B13" s="139"/>
      <c r="C13" s="140"/>
      <c r="D13" s="141"/>
      <c r="E13" s="140"/>
      <c r="F13" s="143"/>
      <c r="G13" s="140"/>
      <c r="H13" s="144"/>
      <c r="I13" s="162"/>
    </row>
    <row r="14" spans="1:1022" s="137" customFormat="1" ht="16.5" thickBot="1" x14ac:dyDescent="0.25">
      <c r="A14" s="179" t="s">
        <v>260</v>
      </c>
      <c r="B14" s="180"/>
      <c r="C14" s="180"/>
      <c r="D14" s="180"/>
      <c r="E14" s="180"/>
      <c r="F14" s="180"/>
      <c r="G14" s="180"/>
      <c r="H14" s="180"/>
      <c r="I14" s="181"/>
    </row>
    <row r="15" spans="1:1022" s="137" customFormat="1" x14ac:dyDescent="0.2">
      <c r="D15" s="145"/>
    </row>
    <row r="17" spans="3:11" s="137" customFormat="1" x14ac:dyDescent="0.2">
      <c r="C17" s="146"/>
      <c r="D17" s="147"/>
    </row>
    <row r="20" spans="3:11" x14ac:dyDescent="0.25">
      <c r="K20" s="153">
        <f>H12/10</f>
        <v>50980.617199999993</v>
      </c>
    </row>
    <row r="21" spans="3:11" s="137" customFormat="1" x14ac:dyDescent="0.2">
      <c r="G21" s="148">
        <v>608913.92000000004</v>
      </c>
      <c r="H21" s="148">
        <v>576099.6</v>
      </c>
    </row>
    <row r="22" spans="3:11" s="137" customFormat="1" x14ac:dyDescent="0.2">
      <c r="F22" s="149">
        <v>0.25009999999999999</v>
      </c>
      <c r="G22" s="150"/>
    </row>
    <row r="24" spans="3:11" s="137" customFormat="1" x14ac:dyDescent="0.2">
      <c r="G24" s="151">
        <f>G21-F22*G21</f>
        <v>456624.54860800004</v>
      </c>
      <c r="H24" s="148">
        <f>H21*0.792</f>
        <v>456270.88319999998</v>
      </c>
    </row>
    <row r="25" spans="3:11" s="137" customFormat="1" x14ac:dyDescent="0.2">
      <c r="G25" s="152"/>
      <c r="H25" s="152"/>
    </row>
    <row r="26" spans="3:11" s="137" customFormat="1" x14ac:dyDescent="0.2">
      <c r="G26" s="152"/>
      <c r="H26" s="149">
        <f>1-(H24/G21)</f>
        <v>0.25068081347196014</v>
      </c>
    </row>
    <row r="27" spans="3:11" s="137" customFormat="1" x14ac:dyDescent="0.2">
      <c r="H27" s="152"/>
    </row>
  </sheetData>
  <mergeCells count="22">
    <mergeCell ref="A14:I14"/>
    <mergeCell ref="B7:G7"/>
    <mergeCell ref="H7:I7"/>
    <mergeCell ref="B8:G8"/>
    <mergeCell ref="H8:I8"/>
    <mergeCell ref="B6:G6"/>
    <mergeCell ref="H6:I6"/>
    <mergeCell ref="H10:I10"/>
    <mergeCell ref="H11:I11"/>
    <mergeCell ref="H12:I12"/>
    <mergeCell ref="A3:I3"/>
    <mergeCell ref="B4:G4"/>
    <mergeCell ref="H4:I4"/>
    <mergeCell ref="B5:G5"/>
    <mergeCell ref="H5:I5"/>
    <mergeCell ref="A1:B2"/>
    <mergeCell ref="C1:D1"/>
    <mergeCell ref="E1:F1"/>
    <mergeCell ref="G1:H1"/>
    <mergeCell ref="C2:D2"/>
    <mergeCell ref="E2:F2"/>
    <mergeCell ref="G2:H2"/>
  </mergeCells>
  <pageMargins left="0.7" right="0.7" top="0.75" bottom="0.75" header="0.51180555555555496" footer="0.51180555555555496"/>
  <pageSetup paperSize="9" scale="71" firstPageNumber="0" fitToHeight="0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I50"/>
  <sheetViews>
    <sheetView tabSelected="1" showOutlineSymbols="0" view="pageBreakPreview" zoomScaleNormal="100" zoomScaleSheetLayoutView="100" workbookViewId="0">
      <selection activeCell="A6" sqref="A6"/>
    </sheetView>
  </sheetViews>
  <sheetFormatPr defaultColWidth="9.42578125" defaultRowHeight="12.75" x14ac:dyDescent="0.2"/>
  <cols>
    <col min="1" max="2" width="11" style="1" customWidth="1"/>
    <col min="3" max="3" width="10.85546875" style="1" customWidth="1"/>
    <col min="4" max="4" width="65.85546875" style="1" customWidth="1"/>
    <col min="5" max="5" width="8.85546875" style="1" customWidth="1"/>
    <col min="6" max="10" width="14.28515625" style="1" customWidth="1"/>
    <col min="11" max="12" width="9.42578125" style="1"/>
    <col min="13" max="13" width="12.85546875" style="1" customWidth="1"/>
    <col min="14" max="14" width="20" style="1" customWidth="1"/>
    <col min="15" max="15" width="11.28515625" style="1" bestFit="1" customWidth="1"/>
    <col min="16" max="1023" width="9.42578125" style="1"/>
  </cols>
  <sheetData>
    <row r="1" spans="1:11" ht="14.1" customHeight="1" x14ac:dyDescent="0.2">
      <c r="A1" s="166"/>
      <c r="B1" s="166"/>
      <c r="C1" s="166" t="s">
        <v>0</v>
      </c>
      <c r="D1" s="166"/>
      <c r="E1" s="166" t="s">
        <v>1</v>
      </c>
      <c r="F1" s="166"/>
      <c r="G1" s="166" t="s">
        <v>2</v>
      </c>
      <c r="H1" s="166"/>
      <c r="I1" s="187" t="s">
        <v>3</v>
      </c>
      <c r="J1" s="188"/>
    </row>
    <row r="2" spans="1:11" ht="80.099999999999994" customHeight="1" x14ac:dyDescent="0.2">
      <c r="A2" s="166"/>
      <c r="B2" s="166"/>
      <c r="C2" s="167" t="str">
        <f>RESUMO!C2</f>
        <v>SERVIÇOS COMPLEMENTARES DE ADAPTAÇÃO DE CONTÊINERES DOS NÚCLEOS BASICOS</v>
      </c>
      <c r="D2" s="167"/>
      <c r="E2" s="167" t="s">
        <v>63</v>
      </c>
      <c r="F2" s="167"/>
      <c r="G2" s="167" t="s">
        <v>4</v>
      </c>
      <c r="H2" s="167"/>
      <c r="I2" s="185" t="s">
        <v>5</v>
      </c>
      <c r="J2" s="186"/>
    </row>
    <row r="3" spans="1:11" ht="14.1" customHeight="1" x14ac:dyDescent="0.2">
      <c r="A3" s="166" t="s">
        <v>6</v>
      </c>
      <c r="B3" s="166"/>
      <c r="C3" s="166"/>
      <c r="D3" s="166"/>
      <c r="E3" s="166"/>
      <c r="F3" s="166"/>
      <c r="G3" s="166"/>
      <c r="H3" s="166"/>
      <c r="I3" s="166"/>
      <c r="J3" s="166"/>
    </row>
    <row r="4" spans="1:11" ht="30" customHeight="1" x14ac:dyDescent="0.25">
      <c r="A4" s="2" t="s">
        <v>7</v>
      </c>
      <c r="B4" s="3" t="s">
        <v>8</v>
      </c>
      <c r="C4" s="2" t="s">
        <v>9</v>
      </c>
      <c r="D4" s="2" t="s">
        <v>10</v>
      </c>
      <c r="E4" s="4" t="s">
        <v>11</v>
      </c>
      <c r="F4" s="4" t="s">
        <v>12</v>
      </c>
      <c r="G4" s="4" t="s">
        <v>13</v>
      </c>
      <c r="H4" s="4" t="s">
        <v>14</v>
      </c>
      <c r="I4" s="4" t="s">
        <v>15</v>
      </c>
      <c r="J4" s="4" t="s">
        <v>16</v>
      </c>
    </row>
    <row r="5" spans="1:11" ht="24" customHeight="1" x14ac:dyDescent="0.2">
      <c r="A5" s="5">
        <v>1</v>
      </c>
      <c r="B5" s="5"/>
      <c r="C5" s="5"/>
      <c r="D5" s="5" t="s">
        <v>68</v>
      </c>
      <c r="E5" s="6"/>
      <c r="F5" s="6"/>
      <c r="G5" s="6"/>
      <c r="H5" s="6"/>
      <c r="I5" s="7">
        <f>SUM(I6:I7)</f>
        <v>8199.6</v>
      </c>
      <c r="J5" s="8">
        <f t="shared" ref="J5:J15" si="0">I5/$H$31</f>
        <v>1.6083759770566294E-2</v>
      </c>
    </row>
    <row r="6" spans="1:11" ht="24" customHeight="1" x14ac:dyDescent="0.2">
      <c r="A6" s="9" t="s">
        <v>264</v>
      </c>
      <c r="B6" s="10" t="s">
        <v>52</v>
      </c>
      <c r="C6" s="9" t="s">
        <v>53</v>
      </c>
      <c r="D6" s="9" t="s">
        <v>54</v>
      </c>
      <c r="E6" s="11" t="s">
        <v>51</v>
      </c>
      <c r="F6" s="12">
        <v>10</v>
      </c>
      <c r="G6" s="13">
        <v>233.94</v>
      </c>
      <c r="H6" s="13">
        <f>ROUND(G6*(1+$G$2),2)</f>
        <v>286.86</v>
      </c>
      <c r="I6" s="13">
        <f>F6*H6</f>
        <v>2868.6000000000004</v>
      </c>
      <c r="J6" s="14">
        <f t="shared" si="0"/>
        <v>5.626844392146748E-3</v>
      </c>
    </row>
    <row r="7" spans="1:11" ht="24" customHeight="1" x14ac:dyDescent="0.2">
      <c r="A7" s="9" t="s">
        <v>263</v>
      </c>
      <c r="B7" s="10">
        <v>100533</v>
      </c>
      <c r="C7" s="9" t="s">
        <v>19</v>
      </c>
      <c r="D7" s="9" t="s">
        <v>55</v>
      </c>
      <c r="E7" s="11" t="s">
        <v>91</v>
      </c>
      <c r="F7" s="12">
        <f>5*3*10</f>
        <v>150</v>
      </c>
      <c r="G7" s="13">
        <v>28.98</v>
      </c>
      <c r="H7" s="13">
        <f>ROUND(G7*(1+$G$2),2)</f>
        <v>35.54</v>
      </c>
      <c r="I7" s="13">
        <f>F7*H7</f>
        <v>5331</v>
      </c>
      <c r="J7" s="14">
        <f t="shared" si="0"/>
        <v>1.0456915378419545E-2</v>
      </c>
    </row>
    <row r="8" spans="1:11" ht="24" customHeight="1" x14ac:dyDescent="0.2">
      <c r="A8" s="5">
        <v>2</v>
      </c>
      <c r="B8" s="5"/>
      <c r="C8" s="5"/>
      <c r="D8" s="5" t="s">
        <v>17</v>
      </c>
      <c r="E8" s="6"/>
      <c r="F8" s="6"/>
      <c r="G8" s="6"/>
      <c r="H8" s="6"/>
      <c r="I8" s="7">
        <f>SUM(I9:I15)</f>
        <v>264963.06</v>
      </c>
      <c r="J8" s="8">
        <f t="shared" si="0"/>
        <v>0.51973293881581328</v>
      </c>
    </row>
    <row r="9" spans="1:11" ht="48" customHeight="1" x14ac:dyDescent="0.2">
      <c r="A9" s="9" t="s">
        <v>69</v>
      </c>
      <c r="B9" s="10" t="s">
        <v>18</v>
      </c>
      <c r="C9" s="9" t="s">
        <v>19</v>
      </c>
      <c r="D9" s="9" t="s">
        <v>20</v>
      </c>
      <c r="E9" s="11" t="s">
        <v>21</v>
      </c>
      <c r="F9" s="12">
        <v>397.40000000000003</v>
      </c>
      <c r="G9" s="13">
        <v>86.63</v>
      </c>
      <c r="H9" s="13">
        <f>ROUND(G9*(1+$G$2),2)</f>
        <v>106.23</v>
      </c>
      <c r="I9" s="13">
        <f t="shared" ref="I9:I15" si="1">F9*H9</f>
        <v>42215.802000000003</v>
      </c>
      <c r="J9" s="14">
        <f t="shared" si="0"/>
        <v>8.2807553769670722E-2</v>
      </c>
      <c r="K9" s="15"/>
    </row>
    <row r="10" spans="1:11" ht="48" customHeight="1" x14ac:dyDescent="0.2">
      <c r="A10" s="9" t="s">
        <v>70</v>
      </c>
      <c r="B10" s="10" t="s">
        <v>22</v>
      </c>
      <c r="C10" s="9" t="s">
        <v>19</v>
      </c>
      <c r="D10" s="9" t="s">
        <v>23</v>
      </c>
      <c r="E10" s="11" t="s">
        <v>21</v>
      </c>
      <c r="F10" s="12">
        <v>1563.5</v>
      </c>
      <c r="G10" s="13">
        <v>59.09</v>
      </c>
      <c r="H10" s="13">
        <f t="shared" ref="H10:H27" si="2">ROUND(G10*(1+$G$2),2)</f>
        <v>72.459999999999994</v>
      </c>
      <c r="I10" s="13">
        <f t="shared" si="1"/>
        <v>113291.20999999999</v>
      </c>
      <c r="J10" s="14">
        <f t="shared" si="0"/>
        <v>0.22222408480374378</v>
      </c>
    </row>
    <row r="11" spans="1:11" ht="24" customHeight="1" x14ac:dyDescent="0.2">
      <c r="A11" s="9" t="s">
        <v>71</v>
      </c>
      <c r="B11" s="10" t="s">
        <v>24</v>
      </c>
      <c r="C11" s="9" t="s">
        <v>19</v>
      </c>
      <c r="D11" s="9" t="s">
        <v>25</v>
      </c>
      <c r="E11" s="11" t="s">
        <v>21</v>
      </c>
      <c r="F11" s="12">
        <v>1885.6</v>
      </c>
      <c r="G11" s="13">
        <v>22.43</v>
      </c>
      <c r="H11" s="13">
        <f t="shared" si="2"/>
        <v>27.5</v>
      </c>
      <c r="I11" s="13">
        <f t="shared" si="1"/>
        <v>51854</v>
      </c>
      <c r="J11" s="14">
        <f t="shared" si="0"/>
        <v>0.10171316639140257</v>
      </c>
    </row>
    <row r="12" spans="1:11" ht="24" customHeight="1" x14ac:dyDescent="0.2">
      <c r="A12" s="9" t="s">
        <v>72</v>
      </c>
      <c r="B12" s="10" t="s">
        <v>26</v>
      </c>
      <c r="C12" s="9" t="s">
        <v>19</v>
      </c>
      <c r="D12" s="9" t="s">
        <v>27</v>
      </c>
      <c r="E12" s="11" t="s">
        <v>21</v>
      </c>
      <c r="F12" s="12">
        <v>1898.1999999999998</v>
      </c>
      <c r="G12" s="13">
        <v>2.16</v>
      </c>
      <c r="H12" s="13">
        <f t="shared" si="2"/>
        <v>2.65</v>
      </c>
      <c r="I12" s="13">
        <f t="shared" si="1"/>
        <v>5030.2299999999996</v>
      </c>
      <c r="J12" s="14">
        <f t="shared" si="0"/>
        <v>9.8669460596487232E-3</v>
      </c>
    </row>
    <row r="13" spans="1:11" ht="24" customHeight="1" x14ac:dyDescent="0.2">
      <c r="A13" s="9" t="s">
        <v>73</v>
      </c>
      <c r="B13" s="10" t="s">
        <v>28</v>
      </c>
      <c r="C13" s="9" t="s">
        <v>19</v>
      </c>
      <c r="D13" s="9" t="s">
        <v>29</v>
      </c>
      <c r="E13" s="11" t="s">
        <v>21</v>
      </c>
      <c r="F13" s="12">
        <v>1898.1999999999998</v>
      </c>
      <c r="G13" s="13">
        <v>9.67</v>
      </c>
      <c r="H13" s="13">
        <f t="shared" si="2"/>
        <v>11.86</v>
      </c>
      <c r="I13" s="13">
        <f t="shared" si="1"/>
        <v>22512.651999999998</v>
      </c>
      <c r="J13" s="14">
        <f t="shared" si="0"/>
        <v>4.4159237836767493E-2</v>
      </c>
    </row>
    <row r="14" spans="1:11" ht="24" customHeight="1" x14ac:dyDescent="0.2">
      <c r="A14" s="9" t="s">
        <v>261</v>
      </c>
      <c r="B14" s="10" t="s">
        <v>30</v>
      </c>
      <c r="C14" s="9" t="s">
        <v>19</v>
      </c>
      <c r="D14" s="9" t="s">
        <v>31</v>
      </c>
      <c r="E14" s="11" t="s">
        <v>21</v>
      </c>
      <c r="F14" s="12">
        <v>1898.1999999999998</v>
      </c>
      <c r="G14" s="13">
        <v>11.52</v>
      </c>
      <c r="H14" s="13">
        <f t="shared" si="2"/>
        <v>14.13</v>
      </c>
      <c r="I14" s="13">
        <f t="shared" si="1"/>
        <v>26821.565999999999</v>
      </c>
      <c r="J14" s="14">
        <f t="shared" si="0"/>
        <v>5.2611301065221307E-2</v>
      </c>
    </row>
    <row r="15" spans="1:11" ht="24" customHeight="1" x14ac:dyDescent="0.2">
      <c r="A15" s="9" t="s">
        <v>262</v>
      </c>
      <c r="B15" s="10" t="s">
        <v>32</v>
      </c>
      <c r="C15" s="9" t="s">
        <v>19</v>
      </c>
      <c r="D15" s="9" t="s">
        <v>33</v>
      </c>
      <c r="E15" s="11" t="s">
        <v>34</v>
      </c>
      <c r="F15" s="12">
        <v>120</v>
      </c>
      <c r="G15" s="13">
        <v>22</v>
      </c>
      <c r="H15" s="13">
        <f t="shared" si="2"/>
        <v>26.98</v>
      </c>
      <c r="I15" s="13">
        <f t="shared" si="1"/>
        <v>3237.6</v>
      </c>
      <c r="J15" s="14">
        <f t="shared" si="0"/>
        <v>6.3506488893586791E-3</v>
      </c>
    </row>
    <row r="16" spans="1:11" ht="24" customHeight="1" x14ac:dyDescent="0.2">
      <c r="A16" s="5">
        <v>3</v>
      </c>
      <c r="B16" s="5"/>
      <c r="C16" s="5"/>
      <c r="D16" s="5" t="s">
        <v>35</v>
      </c>
      <c r="E16" s="6"/>
      <c r="F16" s="6"/>
      <c r="G16" s="6"/>
      <c r="H16" s="6"/>
      <c r="I16" s="7">
        <f>SUM(I17:I21)</f>
        <v>110672.21200000001</v>
      </c>
      <c r="J16" s="8">
        <f>I16/H31</f>
        <v>0.21708684217342117</v>
      </c>
    </row>
    <row r="17" spans="1:1023" ht="24" customHeight="1" x14ac:dyDescent="0.2">
      <c r="A17" s="9" t="s">
        <v>74</v>
      </c>
      <c r="B17" s="10" t="s">
        <v>36</v>
      </c>
      <c r="C17" s="9" t="s">
        <v>19</v>
      </c>
      <c r="D17" s="9" t="s">
        <v>37</v>
      </c>
      <c r="E17" s="11" t="s">
        <v>21</v>
      </c>
      <c r="F17" s="12">
        <v>792.10000000000014</v>
      </c>
      <c r="G17" s="13">
        <v>57.99</v>
      </c>
      <c r="H17" s="13">
        <f t="shared" si="2"/>
        <v>71.11</v>
      </c>
      <c r="I17" s="13">
        <f>F17*H17</f>
        <v>56326.231000000007</v>
      </c>
      <c r="J17" s="14">
        <f>I17/$H$31</f>
        <v>0.11048558078265087</v>
      </c>
    </row>
    <row r="18" spans="1:1023" ht="24" customHeight="1" x14ac:dyDescent="0.2">
      <c r="A18" s="9" t="s">
        <v>75</v>
      </c>
      <c r="B18" s="10" t="s">
        <v>24</v>
      </c>
      <c r="C18" s="9" t="s">
        <v>19</v>
      </c>
      <c r="D18" s="9" t="s">
        <v>25</v>
      </c>
      <c r="E18" s="11" t="s">
        <v>21</v>
      </c>
      <c r="F18" s="12">
        <v>792.10000000000014</v>
      </c>
      <c r="G18" s="13">
        <v>22.43</v>
      </c>
      <c r="H18" s="13">
        <f t="shared" si="2"/>
        <v>27.5</v>
      </c>
      <c r="I18" s="13">
        <f>F18*H18</f>
        <v>21782.750000000004</v>
      </c>
      <c r="J18" s="14">
        <f>I18/$H$31</f>
        <v>4.2727513310686249E-2</v>
      </c>
    </row>
    <row r="19" spans="1:1023" ht="24" customHeight="1" x14ac:dyDescent="0.2">
      <c r="A19" s="9" t="s">
        <v>76</v>
      </c>
      <c r="B19" s="10" t="s">
        <v>38</v>
      </c>
      <c r="C19" s="9" t="s">
        <v>19</v>
      </c>
      <c r="D19" s="9" t="s">
        <v>39</v>
      </c>
      <c r="E19" s="11" t="s">
        <v>21</v>
      </c>
      <c r="F19" s="12">
        <v>792.10000000000014</v>
      </c>
      <c r="G19" s="13">
        <v>2.37</v>
      </c>
      <c r="H19" s="13">
        <f t="shared" si="2"/>
        <v>2.91</v>
      </c>
      <c r="I19" s="13">
        <f>F19*H19</f>
        <v>2305.0110000000004</v>
      </c>
      <c r="J19" s="14">
        <f>I19/$H$31</f>
        <v>4.5213477721489813E-3</v>
      </c>
    </row>
    <row r="20" spans="1:1023" ht="24" customHeight="1" x14ac:dyDescent="0.2">
      <c r="A20" s="9" t="s">
        <v>77</v>
      </c>
      <c r="B20" s="10" t="s">
        <v>40</v>
      </c>
      <c r="C20" s="9" t="s">
        <v>19</v>
      </c>
      <c r="D20" s="9" t="s">
        <v>41</v>
      </c>
      <c r="E20" s="11" t="s">
        <v>21</v>
      </c>
      <c r="F20" s="12">
        <v>792.10000000000014</v>
      </c>
      <c r="G20" s="13">
        <v>18.28</v>
      </c>
      <c r="H20" s="13">
        <f t="shared" si="2"/>
        <v>22.41</v>
      </c>
      <c r="I20" s="13">
        <f>F20*H20</f>
        <v>17750.961000000003</v>
      </c>
      <c r="J20" s="14">
        <f>I20/$H$31</f>
        <v>3.481903902881741E-2</v>
      </c>
    </row>
    <row r="21" spans="1:1023" ht="24" customHeight="1" x14ac:dyDescent="0.2">
      <c r="A21" s="9" t="s">
        <v>78</v>
      </c>
      <c r="B21" s="10" t="s">
        <v>42</v>
      </c>
      <c r="C21" s="9" t="s">
        <v>19</v>
      </c>
      <c r="D21" s="9" t="s">
        <v>43</v>
      </c>
      <c r="E21" s="11" t="s">
        <v>21</v>
      </c>
      <c r="F21" s="12">
        <v>792.10000000000014</v>
      </c>
      <c r="G21" s="13">
        <v>12.88</v>
      </c>
      <c r="H21" s="13">
        <f t="shared" si="2"/>
        <v>15.79</v>
      </c>
      <c r="I21" s="13">
        <f>F21*H21</f>
        <v>12507.259000000002</v>
      </c>
      <c r="J21" s="14">
        <f>I21/$H$31</f>
        <v>2.4533361279117667E-2</v>
      </c>
    </row>
    <row r="22" spans="1:1023" ht="24" customHeight="1" x14ac:dyDescent="0.2">
      <c r="A22" s="5">
        <v>4</v>
      </c>
      <c r="B22" s="5"/>
      <c r="C22" s="5"/>
      <c r="D22" s="5" t="s">
        <v>44</v>
      </c>
      <c r="E22" s="6"/>
      <c r="F22" s="6"/>
      <c r="G22" s="6"/>
      <c r="H22" s="6"/>
      <c r="I22" s="7">
        <f>SUM(I23:I27)</f>
        <v>125971.29999999999</v>
      </c>
      <c r="J22" s="8">
        <f>I22/H31</f>
        <v>0.24709645924019921</v>
      </c>
    </row>
    <row r="23" spans="1:1023" ht="36" customHeight="1" x14ac:dyDescent="0.2">
      <c r="A23" s="9" t="s">
        <v>79</v>
      </c>
      <c r="B23" s="10" t="s">
        <v>45</v>
      </c>
      <c r="C23" s="9" t="s">
        <v>46</v>
      </c>
      <c r="D23" s="9" t="s">
        <v>47</v>
      </c>
      <c r="E23" s="11" t="s">
        <v>48</v>
      </c>
      <c r="F23" s="12">
        <v>20</v>
      </c>
      <c r="G23" s="13">
        <v>500</v>
      </c>
      <c r="H23" s="13">
        <f t="shared" si="2"/>
        <v>613.1</v>
      </c>
      <c r="I23" s="13">
        <f t="shared" ref="I23:I27" si="3">F23*H23</f>
        <v>12262</v>
      </c>
      <c r="J23" s="14">
        <f>I23/$H$31</f>
        <v>2.4052278441226874E-2</v>
      </c>
    </row>
    <row r="24" spans="1:1023" ht="36" customHeight="1" x14ac:dyDescent="0.2">
      <c r="A24" s="9" t="s">
        <v>80</v>
      </c>
      <c r="B24" s="10" t="s">
        <v>49</v>
      </c>
      <c r="C24" s="9" t="s">
        <v>46</v>
      </c>
      <c r="D24" s="9" t="s">
        <v>50</v>
      </c>
      <c r="E24" s="11" t="s">
        <v>48</v>
      </c>
      <c r="F24" s="12">
        <v>30</v>
      </c>
      <c r="G24" s="13">
        <v>450</v>
      </c>
      <c r="H24" s="13">
        <f t="shared" si="2"/>
        <v>551.79</v>
      </c>
      <c r="I24" s="13">
        <f t="shared" si="3"/>
        <v>16553.699999999997</v>
      </c>
      <c r="J24" s="14">
        <f>I24/$H$31</f>
        <v>3.2470575895656273E-2</v>
      </c>
    </row>
    <row r="25" spans="1:1023" s="22" customFormat="1" ht="36" customHeight="1" x14ac:dyDescent="0.2">
      <c r="A25" s="9" t="s">
        <v>81</v>
      </c>
      <c r="B25" s="49" t="s">
        <v>67</v>
      </c>
      <c r="C25" s="50" t="s">
        <v>66</v>
      </c>
      <c r="D25" s="50" t="s">
        <v>65</v>
      </c>
      <c r="E25" s="51" t="s">
        <v>48</v>
      </c>
      <c r="F25" s="52">
        <v>10</v>
      </c>
      <c r="G25" s="53">
        <f>COMPOSIÇÕES!J5</f>
        <v>4471.0832</v>
      </c>
      <c r="H25" s="53">
        <f t="shared" si="2"/>
        <v>5482.44</v>
      </c>
      <c r="I25" s="53">
        <f t="shared" si="3"/>
        <v>54824.399999999994</v>
      </c>
      <c r="J25" s="54">
        <f>I25/$H$31</f>
        <v>0.10753969451746848</v>
      </c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  <c r="ALO25" s="21"/>
      <c r="ALP25" s="21"/>
      <c r="ALQ25" s="21"/>
      <c r="ALR25" s="21"/>
      <c r="ALS25" s="21"/>
      <c r="ALT25" s="21"/>
      <c r="ALU25" s="21"/>
      <c r="ALV25" s="21"/>
      <c r="ALW25" s="21"/>
      <c r="ALX25" s="21"/>
      <c r="ALY25" s="21"/>
      <c r="ALZ25" s="21"/>
      <c r="AMA25" s="21"/>
      <c r="AMB25" s="21"/>
      <c r="AMC25" s="21"/>
      <c r="AMD25" s="21"/>
      <c r="AME25" s="21"/>
      <c r="AMF25" s="21"/>
      <c r="AMG25" s="21"/>
      <c r="AMH25" s="21"/>
      <c r="AMI25" s="21"/>
    </row>
    <row r="26" spans="1:1023" s="22" customFormat="1" ht="38.25" x14ac:dyDescent="0.2">
      <c r="A26" s="9" t="s">
        <v>82</v>
      </c>
      <c r="B26" s="49" t="s">
        <v>131</v>
      </c>
      <c r="C26" s="50" t="s">
        <v>66</v>
      </c>
      <c r="D26" s="50" t="str">
        <f>COMPOSIÇÕES!D23</f>
        <v>Janela de correr com uma folha móvel e uma fixa em vidro temperado 8mm com grade de alumínio branca, fixada em moldura de metalon em aço galvanizado 90x30 - (1.50x1.00/1.10)</v>
      </c>
      <c r="E26" s="51" t="s">
        <v>137</v>
      </c>
      <c r="F26" s="52">
        <v>30</v>
      </c>
      <c r="G26" s="53">
        <f>COMPOSIÇÕES!J31</f>
        <v>899.56</v>
      </c>
      <c r="H26" s="53">
        <f t="shared" si="2"/>
        <v>1103.04</v>
      </c>
      <c r="I26" s="53">
        <f t="shared" si="3"/>
        <v>33091.199999999997</v>
      </c>
      <c r="J26" s="54">
        <f>I26/$H$31</f>
        <v>6.490937500850813E-2</v>
      </c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  <c r="ALO26" s="21"/>
      <c r="ALP26" s="21"/>
      <c r="ALQ26" s="21"/>
      <c r="ALR26" s="21"/>
      <c r="ALS26" s="21"/>
      <c r="ALT26" s="21"/>
      <c r="ALU26" s="21"/>
      <c r="ALV26" s="21"/>
      <c r="ALW26" s="21"/>
      <c r="ALX26" s="21"/>
      <c r="ALY26" s="21"/>
      <c r="ALZ26" s="21"/>
      <c r="AMA26" s="21"/>
      <c r="AMB26" s="21"/>
      <c r="AMC26" s="21"/>
      <c r="AMD26" s="21"/>
      <c r="AME26" s="21"/>
      <c r="AMF26" s="21"/>
      <c r="AMG26" s="21"/>
      <c r="AMH26" s="21"/>
      <c r="AMI26" s="21"/>
    </row>
    <row r="27" spans="1:1023" s="22" customFormat="1" ht="24" customHeight="1" x14ac:dyDescent="0.2">
      <c r="A27" s="9" t="s">
        <v>130</v>
      </c>
      <c r="B27" s="49" t="s">
        <v>151</v>
      </c>
      <c r="C27" s="55" t="s">
        <v>66</v>
      </c>
      <c r="D27" s="55" t="s">
        <v>132</v>
      </c>
      <c r="E27" s="56" t="s">
        <v>83</v>
      </c>
      <c r="F27" s="57">
        <f>500*6</f>
        <v>3000</v>
      </c>
      <c r="G27" s="58">
        <f>COMPOSIÇÕES!J38</f>
        <v>2.5149092235999997</v>
      </c>
      <c r="H27" s="58">
        <f t="shared" si="2"/>
        <v>3.08</v>
      </c>
      <c r="I27" s="58">
        <f t="shared" si="3"/>
        <v>9240</v>
      </c>
      <c r="J27" s="59">
        <f>I27/$H$31</f>
        <v>1.8124535377339449E-2</v>
      </c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  <c r="ALO27" s="21"/>
      <c r="ALP27" s="21"/>
      <c r="ALQ27" s="21"/>
      <c r="ALR27" s="21"/>
      <c r="ALS27" s="21"/>
      <c r="ALT27" s="21"/>
      <c r="ALU27" s="21"/>
      <c r="ALV27" s="21"/>
      <c r="ALW27" s="21"/>
      <c r="ALX27" s="21"/>
      <c r="ALY27" s="21"/>
      <c r="ALZ27" s="21"/>
      <c r="AMA27" s="21"/>
      <c r="AMB27" s="21"/>
      <c r="AMC27" s="21"/>
      <c r="AMD27" s="21"/>
      <c r="AME27" s="21"/>
      <c r="AMF27" s="21"/>
      <c r="AMG27" s="21"/>
      <c r="AMH27" s="21"/>
      <c r="AMI27" s="21"/>
    </row>
    <row r="28" spans="1:1023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</row>
    <row r="29" spans="1:1023" ht="12.75" customHeight="1" x14ac:dyDescent="0.2">
      <c r="A29" s="182"/>
      <c r="B29" s="182"/>
      <c r="C29" s="182"/>
      <c r="D29" s="18"/>
      <c r="E29" s="17"/>
      <c r="F29" s="182" t="s">
        <v>56</v>
      </c>
      <c r="G29" s="182"/>
      <c r="H29" s="183">
        <f>H31/(1+G2)</f>
        <v>415761.02756483445</v>
      </c>
      <c r="I29" s="183"/>
      <c r="J29" s="183"/>
    </row>
    <row r="30" spans="1:1023" ht="12.75" customHeight="1" x14ac:dyDescent="0.2">
      <c r="A30" s="182"/>
      <c r="B30" s="182"/>
      <c r="C30" s="182"/>
      <c r="D30" s="18"/>
      <c r="E30" s="17"/>
      <c r="F30" s="182" t="s">
        <v>57</v>
      </c>
      <c r="G30" s="182"/>
      <c r="H30" s="183">
        <f>H29*G2</f>
        <v>94045.144435165552</v>
      </c>
      <c r="I30" s="183"/>
      <c r="J30" s="183"/>
    </row>
    <row r="31" spans="1:1023" ht="12.75" customHeight="1" x14ac:dyDescent="0.2">
      <c r="A31" s="182"/>
      <c r="B31" s="182"/>
      <c r="C31" s="182"/>
      <c r="D31" s="18"/>
      <c r="E31" s="17"/>
      <c r="F31" s="182" t="s">
        <v>58</v>
      </c>
      <c r="G31" s="182"/>
      <c r="H31" s="183">
        <f>I5+I22+I16+I8</f>
        <v>509806.17200000002</v>
      </c>
      <c r="I31" s="183"/>
      <c r="J31" s="183"/>
    </row>
    <row r="32" spans="1:1023" ht="60" customHeight="1" x14ac:dyDescent="0.2">
      <c r="A32" s="167"/>
      <c r="B32" s="167"/>
      <c r="C32" s="167"/>
      <c r="D32" s="167"/>
      <c r="E32" s="167"/>
      <c r="F32" s="167"/>
      <c r="G32" s="167"/>
      <c r="H32" s="167"/>
      <c r="I32" s="167"/>
      <c r="J32" s="167"/>
    </row>
    <row r="33" spans="1:15" ht="69.95" customHeight="1" x14ac:dyDescent="0.2">
      <c r="A33" s="184"/>
      <c r="B33" s="184"/>
      <c r="C33" s="184"/>
      <c r="D33" s="184"/>
      <c r="E33" s="184"/>
      <c r="F33" s="184"/>
      <c r="G33" s="184"/>
      <c r="H33" s="184"/>
      <c r="I33" s="184"/>
      <c r="J33" s="184"/>
    </row>
    <row r="45" spans="1:15" x14ac:dyDescent="0.2">
      <c r="N45" s="1" t="s">
        <v>59</v>
      </c>
      <c r="O45" s="19">
        <f>H31/6</f>
        <v>84967.695333333337</v>
      </c>
    </row>
    <row r="46" spans="1:15" x14ac:dyDescent="0.2">
      <c r="N46" s="1" t="s">
        <v>60</v>
      </c>
      <c r="O46" s="19">
        <v>27800</v>
      </c>
    </row>
    <row r="47" spans="1:15" x14ac:dyDescent="0.2">
      <c r="N47" s="1" t="s">
        <v>61</v>
      </c>
      <c r="O47" s="19">
        <v>25000</v>
      </c>
    </row>
    <row r="48" spans="1:15" x14ac:dyDescent="0.2">
      <c r="N48" s="1" t="s">
        <v>62</v>
      </c>
      <c r="O48" s="19">
        <v>60000</v>
      </c>
    </row>
    <row r="49" spans="14:15" x14ac:dyDescent="0.2">
      <c r="N49" s="1" t="s">
        <v>64</v>
      </c>
      <c r="O49" s="19">
        <v>59700</v>
      </c>
    </row>
    <row r="50" spans="14:15" x14ac:dyDescent="0.2">
      <c r="O50" s="20">
        <f>SUM(O45:O49)</f>
        <v>257467.69533333334</v>
      </c>
    </row>
  </sheetData>
  <mergeCells count="21">
    <mergeCell ref="I2:J2"/>
    <mergeCell ref="I1:J1"/>
    <mergeCell ref="A1:B2"/>
    <mergeCell ref="C1:D1"/>
    <mergeCell ref="E1:F1"/>
    <mergeCell ref="G1:H1"/>
    <mergeCell ref="C2:D2"/>
    <mergeCell ref="E2:F2"/>
    <mergeCell ref="G2:H2"/>
    <mergeCell ref="A3:J3"/>
    <mergeCell ref="A29:C29"/>
    <mergeCell ref="F29:G29"/>
    <mergeCell ref="H29:J29"/>
    <mergeCell ref="A30:C30"/>
    <mergeCell ref="F30:G30"/>
    <mergeCell ref="H30:J30"/>
    <mergeCell ref="A31:C31"/>
    <mergeCell ref="F31:G31"/>
    <mergeCell ref="H31:J31"/>
    <mergeCell ref="A32:J32"/>
    <mergeCell ref="A33:J33"/>
  </mergeCells>
  <pageMargins left="0.5" right="0.5" top="1" bottom="1" header="0.5" footer="0.5"/>
  <pageSetup paperSize="9" scale="52" firstPageNumber="0" fitToHeight="0" orientation="portrait" r:id="rId1"/>
  <headerFooter>
    <oddHeader>&amp;L&amp;11 &amp;C&amp;11DEFENSORIA PÚBLICA DO ESTADO DO MARANHÃO
CNPJ: 00.820.295/0001-42</oddHeader>
    <oddFooter>&amp;L&amp;11 &amp;C&amp;11Rua da Estrela  Projeto Reviver - Centro - São Luís / MA
(98) 3232-0338 RAMAL 245 / obrasereformas@ma.def.br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38"/>
  <sheetViews>
    <sheetView view="pageBreakPreview" zoomScaleNormal="160" workbookViewId="0">
      <selection activeCell="D18" sqref="D18"/>
    </sheetView>
  </sheetViews>
  <sheetFormatPr defaultColWidth="8.7109375" defaultRowHeight="15" x14ac:dyDescent="0.25"/>
  <cols>
    <col min="1" max="1" width="11.85546875" style="23" customWidth="1"/>
    <col min="2" max="2" width="12.140625" style="23" customWidth="1"/>
    <col min="3" max="3" width="11.7109375" style="23" customWidth="1"/>
    <col min="4" max="4" width="48.7109375" style="23" customWidth="1"/>
    <col min="5" max="5" width="16.5703125" style="23" customWidth="1"/>
    <col min="6" max="6" width="9.140625" style="23" customWidth="1"/>
    <col min="7" max="7" width="12.42578125" style="23" customWidth="1"/>
    <col min="8" max="8" width="11.42578125" style="23" customWidth="1"/>
    <col min="9" max="9" width="15" style="23" customWidth="1"/>
    <col min="10" max="10" width="10.85546875" style="23" customWidth="1"/>
    <col min="11" max="16384" width="8.7109375" style="23"/>
  </cols>
  <sheetData>
    <row r="1" spans="1:1023" customFormat="1" ht="14.1" customHeight="1" x14ac:dyDescent="0.2">
      <c r="A1" s="166"/>
      <c r="B1" s="166"/>
      <c r="C1" s="166" t="s">
        <v>0</v>
      </c>
      <c r="D1" s="166"/>
      <c r="E1" s="166" t="s">
        <v>1</v>
      </c>
      <c r="F1" s="166"/>
      <c r="G1" s="166" t="s">
        <v>2</v>
      </c>
      <c r="H1" s="166"/>
      <c r="I1" s="187" t="s">
        <v>3</v>
      </c>
      <c r="J1" s="188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</row>
    <row r="2" spans="1:1023" customFormat="1" ht="80.099999999999994" customHeight="1" x14ac:dyDescent="0.2">
      <c r="A2" s="166"/>
      <c r="B2" s="166"/>
      <c r="C2" s="167" t="str">
        <f>RESUMO!C2</f>
        <v>SERVIÇOS COMPLEMENTARES DE ADAPTAÇÃO DE CONTÊINERES DOS NÚCLEOS BASICOS</v>
      </c>
      <c r="D2" s="167"/>
      <c r="E2" s="167" t="s">
        <v>63</v>
      </c>
      <c r="F2" s="167"/>
      <c r="G2" s="167" t="s">
        <v>4</v>
      </c>
      <c r="H2" s="167"/>
      <c r="I2" s="185" t="s">
        <v>5</v>
      </c>
      <c r="J2" s="186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</row>
    <row r="3" spans="1:1023" ht="23.25" customHeight="1" x14ac:dyDescent="0.25">
      <c r="A3" s="191" t="s">
        <v>85</v>
      </c>
      <c r="B3" s="191"/>
      <c r="C3" s="191"/>
      <c r="D3" s="191"/>
      <c r="E3" s="191"/>
      <c r="F3" s="191"/>
      <c r="G3" s="191"/>
      <c r="H3" s="191"/>
      <c r="I3" s="191"/>
      <c r="J3" s="191"/>
    </row>
    <row r="4" spans="1:1023" ht="23.25" customHeight="1" x14ac:dyDescent="0.25">
      <c r="A4" s="24" t="s">
        <v>81</v>
      </c>
      <c r="B4" s="26" t="s">
        <v>8</v>
      </c>
      <c r="C4" s="24" t="s">
        <v>9</v>
      </c>
      <c r="D4" s="24" t="s">
        <v>10</v>
      </c>
      <c r="E4" s="192" t="s">
        <v>86</v>
      </c>
      <c r="F4" s="192"/>
      <c r="G4" s="25" t="s">
        <v>11</v>
      </c>
      <c r="H4" s="26" t="s">
        <v>12</v>
      </c>
      <c r="I4" s="26" t="s">
        <v>13</v>
      </c>
      <c r="J4" s="26" t="s">
        <v>87</v>
      </c>
    </row>
    <row r="5" spans="1:1023" ht="25.5" x14ac:dyDescent="0.25">
      <c r="A5" s="27" t="s">
        <v>88</v>
      </c>
      <c r="B5" s="29" t="s">
        <v>67</v>
      </c>
      <c r="C5" s="27" t="s">
        <v>66</v>
      </c>
      <c r="D5" s="27" t="s">
        <v>113</v>
      </c>
      <c r="E5" s="193" t="s">
        <v>99</v>
      </c>
      <c r="F5" s="193"/>
      <c r="G5" s="28" t="s">
        <v>100</v>
      </c>
      <c r="H5" s="31">
        <v>1</v>
      </c>
      <c r="I5" s="30">
        <f>J5</f>
        <v>4471.0832</v>
      </c>
      <c r="J5" s="30">
        <f>SUM(J6:J19)</f>
        <v>4471.0832</v>
      </c>
    </row>
    <row r="6" spans="1:1023" ht="25.5" x14ac:dyDescent="0.25">
      <c r="A6" s="32" t="s">
        <v>89</v>
      </c>
      <c r="B6" s="34" t="s">
        <v>101</v>
      </c>
      <c r="C6" s="32" t="s">
        <v>19</v>
      </c>
      <c r="D6" s="32" t="s">
        <v>102</v>
      </c>
      <c r="E6" s="194" t="s">
        <v>90</v>
      </c>
      <c r="F6" s="194"/>
      <c r="G6" s="33" t="s">
        <v>91</v>
      </c>
      <c r="H6" s="36">
        <v>2</v>
      </c>
      <c r="I6" s="35">
        <v>21.04</v>
      </c>
      <c r="J6" s="35">
        <v>42.08</v>
      </c>
    </row>
    <row r="7" spans="1:1023" ht="25.5" x14ac:dyDescent="0.25">
      <c r="A7" s="32" t="s">
        <v>89</v>
      </c>
      <c r="B7" s="34" t="s">
        <v>103</v>
      </c>
      <c r="C7" s="32" t="s">
        <v>19</v>
      </c>
      <c r="D7" s="32" t="s">
        <v>104</v>
      </c>
      <c r="E7" s="194" t="s">
        <v>90</v>
      </c>
      <c r="F7" s="194"/>
      <c r="G7" s="33" t="s">
        <v>91</v>
      </c>
      <c r="H7" s="36">
        <v>2</v>
      </c>
      <c r="I7" s="35">
        <v>13.26</v>
      </c>
      <c r="J7" s="35">
        <v>26.52</v>
      </c>
    </row>
    <row r="8" spans="1:1023" x14ac:dyDescent="0.25">
      <c r="A8" s="37" t="s">
        <v>92</v>
      </c>
      <c r="B8" s="39" t="s">
        <v>114</v>
      </c>
      <c r="C8" s="37" t="s">
        <v>84</v>
      </c>
      <c r="D8" s="37" t="s">
        <v>115</v>
      </c>
      <c r="E8" s="189" t="s">
        <v>93</v>
      </c>
      <c r="F8" s="189"/>
      <c r="G8" s="38" t="s">
        <v>51</v>
      </c>
      <c r="H8" s="41">
        <v>1.3</v>
      </c>
      <c r="I8" s="40">
        <v>16.05</v>
      </c>
      <c r="J8" s="40">
        <v>20.86</v>
      </c>
    </row>
    <row r="9" spans="1:1023" x14ac:dyDescent="0.25">
      <c r="A9" s="37" t="s">
        <v>92</v>
      </c>
      <c r="B9" s="39" t="s">
        <v>116</v>
      </c>
      <c r="C9" s="37" t="s">
        <v>84</v>
      </c>
      <c r="D9" s="37" t="s">
        <v>117</v>
      </c>
      <c r="E9" s="189" t="s">
        <v>93</v>
      </c>
      <c r="F9" s="189"/>
      <c r="G9" s="38" t="s">
        <v>51</v>
      </c>
      <c r="H9" s="41">
        <v>2</v>
      </c>
      <c r="I9" s="40">
        <v>22.36</v>
      </c>
      <c r="J9" s="40">
        <v>44.72</v>
      </c>
    </row>
    <row r="10" spans="1:1023" ht="25.5" x14ac:dyDescent="0.25">
      <c r="A10" s="37" t="s">
        <v>92</v>
      </c>
      <c r="B10" s="39" t="s">
        <v>118</v>
      </c>
      <c r="C10" s="37" t="s">
        <v>84</v>
      </c>
      <c r="D10" s="37" t="s">
        <v>119</v>
      </c>
      <c r="E10" s="189" t="s">
        <v>93</v>
      </c>
      <c r="F10" s="189"/>
      <c r="G10" s="38" t="s">
        <v>51</v>
      </c>
      <c r="H10" s="41">
        <v>1</v>
      </c>
      <c r="I10" s="40">
        <v>90.33</v>
      </c>
      <c r="J10" s="40">
        <v>90.33</v>
      </c>
    </row>
    <row r="11" spans="1:1023" x14ac:dyDescent="0.25">
      <c r="A11" s="37" t="s">
        <v>92</v>
      </c>
      <c r="B11" s="39" t="s">
        <v>120</v>
      </c>
      <c r="C11" s="37" t="s">
        <v>84</v>
      </c>
      <c r="D11" s="37" t="s">
        <v>121</v>
      </c>
      <c r="E11" s="189" t="s">
        <v>93</v>
      </c>
      <c r="F11" s="189"/>
      <c r="G11" s="38" t="s">
        <v>51</v>
      </c>
      <c r="H11" s="41">
        <v>1</v>
      </c>
      <c r="I11" s="40">
        <v>86.42</v>
      </c>
      <c r="J11" s="40">
        <v>86.42</v>
      </c>
    </row>
    <row r="12" spans="1:1023" x14ac:dyDescent="0.25">
      <c r="A12" s="37" t="s">
        <v>92</v>
      </c>
      <c r="B12" s="39" t="s">
        <v>122</v>
      </c>
      <c r="C12" s="37" t="s">
        <v>84</v>
      </c>
      <c r="D12" s="37" t="s">
        <v>123</v>
      </c>
      <c r="E12" s="189" t="s">
        <v>93</v>
      </c>
      <c r="F12" s="189"/>
      <c r="G12" s="38" t="s">
        <v>51</v>
      </c>
      <c r="H12" s="41">
        <v>2</v>
      </c>
      <c r="I12" s="40">
        <v>19.149999999999999</v>
      </c>
      <c r="J12" s="40">
        <v>38.299999999999997</v>
      </c>
    </row>
    <row r="13" spans="1:1023" x14ac:dyDescent="0.25">
      <c r="A13" s="37" t="s">
        <v>92</v>
      </c>
      <c r="B13" s="39" t="s">
        <v>124</v>
      </c>
      <c r="C13" s="37" t="s">
        <v>84</v>
      </c>
      <c r="D13" s="37" t="s">
        <v>125</v>
      </c>
      <c r="E13" s="189" t="s">
        <v>93</v>
      </c>
      <c r="F13" s="189"/>
      <c r="G13" s="38" t="s">
        <v>51</v>
      </c>
      <c r="H13" s="41">
        <v>1</v>
      </c>
      <c r="I13" s="40">
        <v>76.400000000000006</v>
      </c>
      <c r="J13" s="40">
        <v>76.400000000000006</v>
      </c>
    </row>
    <row r="14" spans="1:1023" x14ac:dyDescent="0.25">
      <c r="A14" s="37" t="s">
        <v>92</v>
      </c>
      <c r="B14" s="39" t="s">
        <v>126</v>
      </c>
      <c r="C14" s="37" t="s">
        <v>84</v>
      </c>
      <c r="D14" s="37" t="s">
        <v>127</v>
      </c>
      <c r="E14" s="189" t="s">
        <v>93</v>
      </c>
      <c r="F14" s="189"/>
      <c r="G14" s="38" t="s">
        <v>51</v>
      </c>
      <c r="H14" s="41">
        <v>2</v>
      </c>
      <c r="I14" s="40">
        <v>604.34</v>
      </c>
      <c r="J14" s="40">
        <v>1208.68</v>
      </c>
    </row>
    <row r="15" spans="1:1023" x14ac:dyDescent="0.25">
      <c r="A15" s="37" t="s">
        <v>92</v>
      </c>
      <c r="B15" s="39" t="s">
        <v>107</v>
      </c>
      <c r="C15" s="37" t="s">
        <v>84</v>
      </c>
      <c r="D15" s="37" t="s">
        <v>108</v>
      </c>
      <c r="E15" s="189" t="s">
        <v>93</v>
      </c>
      <c r="F15" s="189"/>
      <c r="G15" s="38" t="s">
        <v>51</v>
      </c>
      <c r="H15" s="41">
        <v>2</v>
      </c>
      <c r="I15" s="40">
        <v>42.9</v>
      </c>
      <c r="J15" s="40">
        <v>85.8</v>
      </c>
    </row>
    <row r="16" spans="1:1023" x14ac:dyDescent="0.25">
      <c r="A16" s="37" t="s">
        <v>92</v>
      </c>
      <c r="B16" s="39" t="s">
        <v>111</v>
      </c>
      <c r="C16" s="37" t="s">
        <v>84</v>
      </c>
      <c r="D16" s="37" t="s">
        <v>112</v>
      </c>
      <c r="E16" s="189" t="s">
        <v>93</v>
      </c>
      <c r="F16" s="189"/>
      <c r="G16" s="38" t="s">
        <v>51</v>
      </c>
      <c r="H16" s="41">
        <v>5</v>
      </c>
      <c r="I16" s="40">
        <v>18.53</v>
      </c>
      <c r="J16" s="40">
        <v>92.65</v>
      </c>
    </row>
    <row r="17" spans="1:15" x14ac:dyDescent="0.25">
      <c r="A17" s="37" t="s">
        <v>92</v>
      </c>
      <c r="B17" s="39" t="s">
        <v>109</v>
      </c>
      <c r="C17" s="37" t="s">
        <v>84</v>
      </c>
      <c r="D17" s="37" t="s">
        <v>110</v>
      </c>
      <c r="E17" s="189" t="s">
        <v>93</v>
      </c>
      <c r="F17" s="189"/>
      <c r="G17" s="38" t="s">
        <v>51</v>
      </c>
      <c r="H17" s="41">
        <v>4</v>
      </c>
      <c r="I17" s="40">
        <v>18.53</v>
      </c>
      <c r="J17" s="40">
        <v>74.12</v>
      </c>
    </row>
    <row r="18" spans="1:15" x14ac:dyDescent="0.25">
      <c r="A18" s="37" t="s">
        <v>92</v>
      </c>
      <c r="B18" s="39" t="s">
        <v>128</v>
      </c>
      <c r="C18" s="37" t="s">
        <v>84</v>
      </c>
      <c r="D18" s="37" t="s">
        <v>129</v>
      </c>
      <c r="E18" s="189" t="s">
        <v>93</v>
      </c>
      <c r="F18" s="189"/>
      <c r="G18" s="38" t="s">
        <v>51</v>
      </c>
      <c r="H18" s="41">
        <v>2</v>
      </c>
      <c r="I18" s="40">
        <v>27.34</v>
      </c>
      <c r="J18" s="40">
        <v>54.68</v>
      </c>
    </row>
    <row r="19" spans="1:15" ht="25.5" x14ac:dyDescent="0.25">
      <c r="A19" s="37" t="s">
        <v>92</v>
      </c>
      <c r="B19" s="39" t="s">
        <v>105</v>
      </c>
      <c r="C19" s="37" t="s">
        <v>84</v>
      </c>
      <c r="D19" s="37" t="s">
        <v>106</v>
      </c>
      <c r="E19" s="189" t="s">
        <v>93</v>
      </c>
      <c r="F19" s="189"/>
      <c r="G19" s="38" t="s">
        <v>21</v>
      </c>
      <c r="H19" s="41">
        <v>9.1199999999999992</v>
      </c>
      <c r="I19" s="40">
        <v>277.36</v>
      </c>
      <c r="J19" s="40">
        <f>H19*I19</f>
        <v>2529.5232000000001</v>
      </c>
    </row>
    <row r="20" spans="1:15" x14ac:dyDescent="0.25">
      <c r="A20" s="42"/>
      <c r="B20" s="42"/>
      <c r="C20" s="42"/>
      <c r="D20" s="42"/>
      <c r="E20" s="42" t="s">
        <v>94</v>
      </c>
      <c r="F20" s="43">
        <v>28.4592004</v>
      </c>
      <c r="G20" s="42" t="s">
        <v>95</v>
      </c>
      <c r="H20" s="43">
        <v>32.4</v>
      </c>
      <c r="I20" s="42" t="s">
        <v>96</v>
      </c>
      <c r="J20" s="43">
        <v>60.86</v>
      </c>
    </row>
    <row r="21" spans="1:15" x14ac:dyDescent="0.25">
      <c r="A21" s="42"/>
      <c r="B21" s="42"/>
      <c r="C21" s="42"/>
      <c r="D21" s="42"/>
      <c r="E21" s="42" t="s">
        <v>97</v>
      </c>
      <c r="F21" s="43">
        <f>J5*G2</f>
        <v>1011.3590198400001</v>
      </c>
      <c r="G21" s="42"/>
      <c r="H21" s="190" t="s">
        <v>98</v>
      </c>
      <c r="I21" s="190"/>
      <c r="J21" s="43">
        <f>J5+F21</f>
        <v>5482.4422198399998</v>
      </c>
    </row>
    <row r="22" spans="1:15" x14ac:dyDescent="0.25">
      <c r="A22" s="60" t="s">
        <v>82</v>
      </c>
      <c r="B22" s="61" t="s">
        <v>8</v>
      </c>
      <c r="C22" s="60" t="s">
        <v>9</v>
      </c>
      <c r="D22" s="60" t="s">
        <v>10</v>
      </c>
      <c r="E22" s="195" t="s">
        <v>86</v>
      </c>
      <c r="F22" s="195"/>
      <c r="G22" s="62" t="s">
        <v>11</v>
      </c>
      <c r="H22" s="61" t="s">
        <v>12</v>
      </c>
      <c r="I22" s="61" t="s">
        <v>13</v>
      </c>
      <c r="J22" s="61" t="s">
        <v>87</v>
      </c>
    </row>
    <row r="23" spans="1:15" ht="51" x14ac:dyDescent="0.25">
      <c r="A23" s="63" t="s">
        <v>88</v>
      </c>
      <c r="B23" s="29" t="s">
        <v>131</v>
      </c>
      <c r="C23" s="48" t="s">
        <v>66</v>
      </c>
      <c r="D23" s="63" t="s">
        <v>138</v>
      </c>
      <c r="E23" s="196" t="s">
        <v>139</v>
      </c>
      <c r="F23" s="196"/>
      <c r="G23" s="64" t="s">
        <v>21</v>
      </c>
      <c r="H23" s="65">
        <v>1</v>
      </c>
      <c r="I23" s="66">
        <v>733.62</v>
      </c>
      <c r="J23" s="66">
        <v>733.62</v>
      </c>
    </row>
    <row r="24" spans="1:15" ht="25.5" x14ac:dyDescent="0.25">
      <c r="A24" s="67" t="s">
        <v>89</v>
      </c>
      <c r="B24" s="68" t="s">
        <v>140</v>
      </c>
      <c r="C24" s="67" t="s">
        <v>19</v>
      </c>
      <c r="D24" s="67" t="s">
        <v>141</v>
      </c>
      <c r="E24" s="197" t="s">
        <v>90</v>
      </c>
      <c r="F24" s="197"/>
      <c r="G24" s="69" t="s">
        <v>91</v>
      </c>
      <c r="H24" s="70">
        <v>0.77849999999999997</v>
      </c>
      <c r="I24" s="71">
        <v>17.920000000000002</v>
      </c>
      <c r="J24" s="71">
        <v>13.95</v>
      </c>
    </row>
    <row r="25" spans="1:15" ht="25.5" x14ac:dyDescent="0.25">
      <c r="A25" s="67" t="s">
        <v>89</v>
      </c>
      <c r="B25" s="68" t="s">
        <v>103</v>
      </c>
      <c r="C25" s="67" t="s">
        <v>19</v>
      </c>
      <c r="D25" s="67" t="s">
        <v>104</v>
      </c>
      <c r="E25" s="197" t="s">
        <v>90</v>
      </c>
      <c r="F25" s="197"/>
      <c r="G25" s="69" t="s">
        <v>91</v>
      </c>
      <c r="H25" s="70">
        <v>0.38919999999999999</v>
      </c>
      <c r="I25" s="71">
        <v>13.26</v>
      </c>
      <c r="J25" s="71">
        <v>5.16</v>
      </c>
    </row>
    <row r="26" spans="1:15" ht="38.25" x14ac:dyDescent="0.25">
      <c r="A26" s="72" t="s">
        <v>92</v>
      </c>
      <c r="B26" s="73" t="s">
        <v>142</v>
      </c>
      <c r="C26" s="72" t="s">
        <v>19</v>
      </c>
      <c r="D26" s="72" t="s">
        <v>143</v>
      </c>
      <c r="E26" s="199" t="s">
        <v>93</v>
      </c>
      <c r="F26" s="199"/>
      <c r="G26" s="74" t="s">
        <v>51</v>
      </c>
      <c r="H26" s="75">
        <v>9.1999999999999993</v>
      </c>
      <c r="I26" s="76">
        <v>0.13</v>
      </c>
      <c r="J26" s="76">
        <v>1.19</v>
      </c>
    </row>
    <row r="27" spans="1:15" x14ac:dyDescent="0.25">
      <c r="A27" s="72" t="s">
        <v>92</v>
      </c>
      <c r="B27" s="73" t="s">
        <v>144</v>
      </c>
      <c r="C27" s="72" t="s">
        <v>19</v>
      </c>
      <c r="D27" s="72" t="s">
        <v>145</v>
      </c>
      <c r="E27" s="199" t="s">
        <v>93</v>
      </c>
      <c r="F27" s="199"/>
      <c r="G27" s="74" t="s">
        <v>51</v>
      </c>
      <c r="H27" s="75">
        <v>0.62329999999999997</v>
      </c>
      <c r="I27" s="76">
        <v>19.3</v>
      </c>
      <c r="J27" s="76">
        <v>12.02</v>
      </c>
    </row>
    <row r="28" spans="1:15" x14ac:dyDescent="0.25">
      <c r="A28" s="72" t="s">
        <v>92</v>
      </c>
      <c r="B28" s="73" t="s">
        <v>146</v>
      </c>
      <c r="C28" s="72" t="s">
        <v>150</v>
      </c>
      <c r="D28" s="72" t="s">
        <v>147</v>
      </c>
      <c r="E28" s="199" t="s">
        <v>93</v>
      </c>
      <c r="F28" s="199"/>
      <c r="G28" s="74" t="s">
        <v>51</v>
      </c>
      <c r="H28" s="75">
        <v>1</v>
      </c>
      <c r="I28" s="76">
        <v>500</v>
      </c>
      <c r="J28" s="76">
        <v>500</v>
      </c>
      <c r="O28" s="23">
        <f>3.8*2.4</f>
        <v>9.1199999999999992</v>
      </c>
    </row>
    <row r="29" spans="1:15" x14ac:dyDescent="0.25">
      <c r="A29" s="72" t="s">
        <v>92</v>
      </c>
      <c r="B29" s="73" t="s">
        <v>148</v>
      </c>
      <c r="C29" s="72" t="s">
        <v>84</v>
      </c>
      <c r="D29" s="72" t="s">
        <v>149</v>
      </c>
      <c r="E29" s="199" t="s">
        <v>93</v>
      </c>
      <c r="F29" s="199"/>
      <c r="G29" s="74" t="s">
        <v>21</v>
      </c>
      <c r="H29" s="75">
        <v>1.5</v>
      </c>
      <c r="I29" s="76">
        <v>134.19999999999999</v>
      </c>
      <c r="J29" s="76">
        <v>201.3</v>
      </c>
    </row>
    <row r="30" spans="1:15" x14ac:dyDescent="0.25">
      <c r="A30" s="77"/>
      <c r="B30" s="77"/>
      <c r="C30" s="77"/>
      <c r="D30" s="77"/>
      <c r="E30" s="77" t="s">
        <v>94</v>
      </c>
      <c r="F30" s="78">
        <v>7.6548982931961653</v>
      </c>
      <c r="G30" s="77" t="s">
        <v>95</v>
      </c>
      <c r="H30" s="78">
        <v>8.7200000000000006</v>
      </c>
      <c r="I30" s="77" t="s">
        <v>96</v>
      </c>
      <c r="J30" s="78">
        <v>16.37</v>
      </c>
    </row>
    <row r="31" spans="1:15" x14ac:dyDescent="0.25">
      <c r="A31" s="77"/>
      <c r="B31" s="77"/>
      <c r="C31" s="77"/>
      <c r="D31" s="77"/>
      <c r="E31" s="77" t="s">
        <v>97</v>
      </c>
      <c r="F31" s="78">
        <v>165.94</v>
      </c>
      <c r="G31" s="77"/>
      <c r="H31" s="198" t="s">
        <v>98</v>
      </c>
      <c r="I31" s="198"/>
      <c r="J31" s="78">
        <v>899.56</v>
      </c>
    </row>
    <row r="32" spans="1:15" ht="23.25" customHeight="1" x14ac:dyDescent="0.25">
      <c r="A32" s="47" t="s">
        <v>130</v>
      </c>
      <c r="B32" s="26" t="s">
        <v>8</v>
      </c>
      <c r="C32" s="47" t="s">
        <v>9</v>
      </c>
      <c r="D32" s="47" t="s">
        <v>10</v>
      </c>
      <c r="E32" s="192" t="s">
        <v>86</v>
      </c>
      <c r="F32" s="192"/>
      <c r="G32" s="25" t="s">
        <v>11</v>
      </c>
      <c r="H32" s="26" t="s">
        <v>12</v>
      </c>
      <c r="I32" s="26" t="s">
        <v>13</v>
      </c>
      <c r="J32" s="26" t="s">
        <v>87</v>
      </c>
    </row>
    <row r="33" spans="1:10" ht="25.5" x14ac:dyDescent="0.25">
      <c r="A33" s="48" t="s">
        <v>88</v>
      </c>
      <c r="B33" s="29" t="s">
        <v>151</v>
      </c>
      <c r="C33" s="48" t="s">
        <v>66</v>
      </c>
      <c r="D33" s="48" t="s">
        <v>132</v>
      </c>
      <c r="E33" s="193" t="s">
        <v>99</v>
      </c>
      <c r="F33" s="193"/>
      <c r="G33" s="28" t="s">
        <v>83</v>
      </c>
      <c r="H33" s="31">
        <v>1</v>
      </c>
      <c r="I33" s="30">
        <f>J33</f>
        <v>2.0509779999999997</v>
      </c>
      <c r="J33" s="30">
        <f>SUM(J34:J36)</f>
        <v>2.0509779999999997</v>
      </c>
    </row>
    <row r="34" spans="1:10" ht="76.5" x14ac:dyDescent="0.25">
      <c r="A34" s="46" t="s">
        <v>89</v>
      </c>
      <c r="B34" s="34">
        <v>73467</v>
      </c>
      <c r="C34" s="46" t="s">
        <v>19</v>
      </c>
      <c r="D34" s="46" t="s">
        <v>133</v>
      </c>
      <c r="E34" s="194" t="s">
        <v>134</v>
      </c>
      <c r="F34" s="194"/>
      <c r="G34" s="33" t="s">
        <v>135</v>
      </c>
      <c r="H34" s="36">
        <v>1.66E-2</v>
      </c>
      <c r="I34" s="35">
        <v>90.63</v>
      </c>
      <c r="J34" s="35">
        <f>H34*I34</f>
        <v>1.5044579999999999</v>
      </c>
    </row>
    <row r="35" spans="1:10" ht="25.5" x14ac:dyDescent="0.25">
      <c r="A35" s="46" t="s">
        <v>89</v>
      </c>
      <c r="B35" s="34" t="s">
        <v>103</v>
      </c>
      <c r="C35" s="46" t="s">
        <v>19</v>
      </c>
      <c r="D35" s="46" t="s">
        <v>104</v>
      </c>
      <c r="E35" s="194" t="s">
        <v>90</v>
      </c>
      <c r="F35" s="194"/>
      <c r="G35" s="33" t="s">
        <v>91</v>
      </c>
      <c r="H35" s="36">
        <v>2E-3</v>
      </c>
      <c r="I35" s="35">
        <v>13.26</v>
      </c>
      <c r="J35" s="35">
        <f>H35*I35</f>
        <v>2.6519999999999998E-2</v>
      </c>
    </row>
    <row r="36" spans="1:10" x14ac:dyDescent="0.25">
      <c r="A36" s="44" t="s">
        <v>92</v>
      </c>
      <c r="B36" s="39">
        <v>4221</v>
      </c>
      <c r="C36" s="44" t="s">
        <v>19</v>
      </c>
      <c r="D36" s="44" t="s">
        <v>115</v>
      </c>
      <c r="E36" s="189" t="s">
        <v>93</v>
      </c>
      <c r="F36" s="189"/>
      <c r="G36" s="38" t="s">
        <v>136</v>
      </c>
      <c r="H36" s="41">
        <v>0.16</v>
      </c>
      <c r="I36" s="40">
        <v>3.25</v>
      </c>
      <c r="J36" s="40">
        <f>H36*I36</f>
        <v>0.52</v>
      </c>
    </row>
    <row r="37" spans="1:10" x14ac:dyDescent="0.25">
      <c r="A37" s="45"/>
      <c r="B37" s="45"/>
      <c r="C37" s="45"/>
      <c r="D37" s="45"/>
      <c r="E37" s="45" t="s">
        <v>94</v>
      </c>
      <c r="F37" s="43">
        <v>0.02</v>
      </c>
      <c r="G37" s="45" t="s">
        <v>95</v>
      </c>
      <c r="H37" s="43">
        <v>0.01</v>
      </c>
      <c r="I37" s="45" t="s">
        <v>96</v>
      </c>
      <c r="J37" s="43">
        <v>0.03</v>
      </c>
    </row>
    <row r="38" spans="1:10" x14ac:dyDescent="0.25">
      <c r="A38" s="45"/>
      <c r="B38" s="45"/>
      <c r="C38" s="45"/>
      <c r="D38" s="45"/>
      <c r="E38" s="45" t="s">
        <v>97</v>
      </c>
      <c r="F38" s="43">
        <f>J33*G2</f>
        <v>0.46393122359999994</v>
      </c>
      <c r="G38" s="45"/>
      <c r="H38" s="190" t="s">
        <v>98</v>
      </c>
      <c r="I38" s="190"/>
      <c r="J38" s="43">
        <f>J33+F38</f>
        <v>2.5149092235999997</v>
      </c>
    </row>
  </sheetData>
  <mergeCells count="42">
    <mergeCell ref="I2:J2"/>
    <mergeCell ref="I1:J1"/>
    <mergeCell ref="H38:I38"/>
    <mergeCell ref="E22:F22"/>
    <mergeCell ref="E23:F23"/>
    <mergeCell ref="E24:F24"/>
    <mergeCell ref="H31:I31"/>
    <mergeCell ref="E25:F25"/>
    <mergeCell ref="E26:F26"/>
    <mergeCell ref="E27:F27"/>
    <mergeCell ref="E28:F28"/>
    <mergeCell ref="E29:F29"/>
    <mergeCell ref="E32:F32"/>
    <mergeCell ref="E33:F33"/>
    <mergeCell ref="E34:F34"/>
    <mergeCell ref="E35:F35"/>
    <mergeCell ref="E36:F36"/>
    <mergeCell ref="A1:B2"/>
    <mergeCell ref="C1:D1"/>
    <mergeCell ref="E1:F1"/>
    <mergeCell ref="G1:H1"/>
    <mergeCell ref="C2:D2"/>
    <mergeCell ref="E2:F2"/>
    <mergeCell ref="G2:H2"/>
    <mergeCell ref="A3:J3"/>
    <mergeCell ref="E4:F4"/>
    <mergeCell ref="E5:F5"/>
    <mergeCell ref="E10:F10"/>
    <mergeCell ref="E6:F6"/>
    <mergeCell ref="E7:F7"/>
    <mergeCell ref="E8:F8"/>
    <mergeCell ref="E9:F9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H21:I21"/>
  </mergeCells>
  <pageMargins left="0.27569444444444402" right="0.27569444444444402" top="0.27569444444444402" bottom="0.27569444444444402" header="0.51180555555555496" footer="0.51180555555555496"/>
  <pageSetup scale="62" firstPageNumber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view="pageBreakPreview" topLeftCell="A4" zoomScale="115" zoomScaleNormal="100" zoomScaleSheetLayoutView="115" workbookViewId="0">
      <selection activeCell="N5" sqref="N5"/>
    </sheetView>
  </sheetViews>
  <sheetFormatPr defaultColWidth="9.140625" defaultRowHeight="15" x14ac:dyDescent="0.25"/>
  <cols>
    <col min="1" max="1" width="6.5703125" style="23" customWidth="1"/>
    <col min="2" max="2" width="1.42578125" style="23" customWidth="1"/>
    <col min="3" max="3" width="85.140625" style="23" customWidth="1"/>
    <col min="4" max="4" width="14.42578125" style="23" customWidth="1"/>
    <col min="5" max="5" width="14.5703125" style="23" customWidth="1"/>
    <col min="6" max="16384" width="9.140625" style="23"/>
  </cols>
  <sheetData>
    <row r="1" spans="1:8" ht="70.5" customHeight="1" x14ac:dyDescent="0.25">
      <c r="A1" s="79"/>
      <c r="B1" s="80"/>
      <c r="C1" s="80"/>
      <c r="D1" s="80"/>
      <c r="E1" s="81"/>
    </row>
    <row r="2" spans="1:8" x14ac:dyDescent="0.25">
      <c r="A2" s="200" t="s">
        <v>257</v>
      </c>
      <c r="B2" s="201"/>
      <c r="C2" s="201"/>
      <c r="D2" s="201"/>
      <c r="E2" s="202"/>
      <c r="F2" s="82"/>
      <c r="G2" s="82"/>
      <c r="H2" s="82"/>
    </row>
    <row r="3" spans="1:8" x14ac:dyDescent="0.25">
      <c r="A3" s="83" t="s">
        <v>152</v>
      </c>
      <c r="B3" s="84"/>
      <c r="C3" s="84"/>
      <c r="D3" s="85" t="s">
        <v>153</v>
      </c>
      <c r="E3" s="86"/>
      <c r="F3" s="87"/>
      <c r="G3" s="87"/>
      <c r="H3" s="87"/>
    </row>
    <row r="4" spans="1:8" x14ac:dyDescent="0.25">
      <c r="A4" s="88"/>
      <c r="B4" s="89" t="s">
        <v>154</v>
      </c>
      <c r="C4" s="89" t="s">
        <v>154</v>
      </c>
      <c r="D4" s="89" t="s">
        <v>154</v>
      </c>
      <c r="E4" s="90" t="s">
        <v>154</v>
      </c>
      <c r="F4" s="87"/>
      <c r="G4" s="87"/>
      <c r="H4" s="87"/>
    </row>
    <row r="5" spans="1:8" x14ac:dyDescent="0.25">
      <c r="A5" s="91" t="s">
        <v>155</v>
      </c>
      <c r="B5" s="92"/>
      <c r="C5" s="93" t="s">
        <v>156</v>
      </c>
      <c r="D5" s="94"/>
      <c r="E5" s="95"/>
      <c r="F5" s="87"/>
      <c r="G5" s="96"/>
      <c r="H5" s="97"/>
    </row>
    <row r="6" spans="1:8" x14ac:dyDescent="0.25">
      <c r="A6" s="98" t="s">
        <v>157</v>
      </c>
      <c r="B6" s="99"/>
      <c r="C6" s="99" t="s">
        <v>158</v>
      </c>
      <c r="D6" s="100">
        <v>0.04</v>
      </c>
      <c r="E6" s="101"/>
      <c r="F6" s="87"/>
      <c r="G6" s="96"/>
      <c r="H6" s="97"/>
    </row>
    <row r="7" spans="1:8" x14ac:dyDescent="0.25">
      <c r="A7" s="98"/>
      <c r="B7" s="99"/>
      <c r="C7" s="102" t="s">
        <v>159</v>
      </c>
      <c r="D7" s="103">
        <f>SUM(D6:D6)</f>
        <v>0.04</v>
      </c>
      <c r="E7" s="101"/>
      <c r="F7" s="87"/>
      <c r="G7" s="87"/>
      <c r="H7" s="87"/>
    </row>
    <row r="8" spans="1:8" x14ac:dyDescent="0.25">
      <c r="A8" s="91" t="s">
        <v>160</v>
      </c>
      <c r="B8" s="92"/>
      <c r="C8" s="93" t="s">
        <v>161</v>
      </c>
      <c r="D8" s="94"/>
      <c r="E8" s="95"/>
      <c r="F8" s="87"/>
      <c r="G8" s="87"/>
      <c r="H8" s="87"/>
    </row>
    <row r="9" spans="1:8" x14ac:dyDescent="0.25">
      <c r="A9" s="104" t="s">
        <v>69</v>
      </c>
      <c r="B9" s="99"/>
      <c r="C9" s="105" t="s">
        <v>162</v>
      </c>
      <c r="D9" s="100">
        <v>8.0000000000000002E-3</v>
      </c>
      <c r="E9" s="101"/>
      <c r="F9" s="87"/>
      <c r="G9" s="87"/>
      <c r="H9" s="87"/>
    </row>
    <row r="10" spans="1:8" x14ac:dyDescent="0.25">
      <c r="A10" s="98"/>
      <c r="B10" s="99"/>
      <c r="C10" s="102" t="s">
        <v>159</v>
      </c>
      <c r="D10" s="103">
        <f>SUM(D9:D9)</f>
        <v>8.0000000000000002E-3</v>
      </c>
      <c r="E10" s="101"/>
      <c r="F10" s="87"/>
      <c r="G10" s="87"/>
      <c r="H10" s="87"/>
    </row>
    <row r="11" spans="1:8" x14ac:dyDescent="0.25">
      <c r="A11" s="91">
        <v>3</v>
      </c>
      <c r="B11" s="92"/>
      <c r="C11" s="93" t="s">
        <v>163</v>
      </c>
      <c r="D11" s="94"/>
      <c r="E11" s="95"/>
      <c r="F11" s="87"/>
      <c r="G11" s="87"/>
      <c r="H11" s="87"/>
    </row>
    <row r="12" spans="1:8" x14ac:dyDescent="0.25">
      <c r="A12" s="104" t="s">
        <v>74</v>
      </c>
      <c r="B12" s="99"/>
      <c r="C12" s="105" t="s">
        <v>164</v>
      </c>
      <c r="D12" s="100">
        <v>1.2699999999999999E-2</v>
      </c>
      <c r="E12" s="101"/>
      <c r="F12" s="87"/>
      <c r="G12" s="87"/>
      <c r="H12" s="87"/>
    </row>
    <row r="13" spans="1:8" x14ac:dyDescent="0.25">
      <c r="A13" s="98"/>
      <c r="B13" s="99"/>
      <c r="C13" s="102" t="s">
        <v>159</v>
      </c>
      <c r="D13" s="103">
        <f>D12</f>
        <v>1.2699999999999999E-2</v>
      </c>
      <c r="E13" s="101"/>
      <c r="F13" s="87"/>
      <c r="G13" s="87"/>
      <c r="H13" s="87"/>
    </row>
    <row r="14" spans="1:8" x14ac:dyDescent="0.25">
      <c r="A14" s="91">
        <v>4</v>
      </c>
      <c r="B14" s="92"/>
      <c r="C14" s="93" t="s">
        <v>165</v>
      </c>
      <c r="D14" s="94"/>
      <c r="E14" s="95"/>
      <c r="F14" s="87"/>
      <c r="G14" s="87"/>
      <c r="H14" s="87"/>
    </row>
    <row r="15" spans="1:8" x14ac:dyDescent="0.25">
      <c r="A15" s="104" t="s">
        <v>79</v>
      </c>
      <c r="B15" s="99"/>
      <c r="C15" s="105" t="s">
        <v>166</v>
      </c>
      <c r="D15" s="100">
        <v>1.21E-2</v>
      </c>
      <c r="E15" s="101"/>
      <c r="F15" s="87"/>
      <c r="G15" s="87"/>
      <c r="H15" s="87"/>
    </row>
    <row r="16" spans="1:8" x14ac:dyDescent="0.25">
      <c r="A16" s="98"/>
      <c r="B16" s="99"/>
      <c r="C16" s="102" t="s">
        <v>159</v>
      </c>
      <c r="D16" s="103">
        <f>D15</f>
        <v>1.21E-2</v>
      </c>
      <c r="E16" s="101"/>
      <c r="F16" s="87">
        <v>4</v>
      </c>
      <c r="G16" s="87"/>
      <c r="H16" s="87"/>
    </row>
    <row r="17" spans="1:8" x14ac:dyDescent="0.25">
      <c r="A17" s="91">
        <v>5</v>
      </c>
      <c r="B17" s="92"/>
      <c r="C17" s="93" t="s">
        <v>167</v>
      </c>
      <c r="D17" s="94"/>
      <c r="E17" s="95"/>
      <c r="F17" s="87">
        <v>4</v>
      </c>
      <c r="G17" s="87"/>
      <c r="H17" s="87"/>
    </row>
    <row r="18" spans="1:8" x14ac:dyDescent="0.25">
      <c r="A18" s="104" t="s">
        <v>168</v>
      </c>
      <c r="B18" s="99"/>
      <c r="C18" s="105" t="s">
        <v>169</v>
      </c>
      <c r="D18" s="100">
        <v>6.4999999999999997E-3</v>
      </c>
      <c r="E18" s="101"/>
      <c r="F18" s="87"/>
      <c r="G18" s="87"/>
      <c r="H18" s="87"/>
    </row>
    <row r="19" spans="1:8" x14ac:dyDescent="0.25">
      <c r="A19" s="104" t="s">
        <v>170</v>
      </c>
      <c r="B19" s="99"/>
      <c r="C19" s="105" t="s">
        <v>171</v>
      </c>
      <c r="D19" s="100">
        <v>0.03</v>
      </c>
      <c r="E19" s="101"/>
      <c r="F19" s="87"/>
      <c r="G19" s="87"/>
      <c r="H19" s="87"/>
    </row>
    <row r="20" spans="1:8" x14ac:dyDescent="0.25">
      <c r="A20" s="104" t="s">
        <v>172</v>
      </c>
      <c r="B20" s="99"/>
      <c r="C20" s="105" t="s">
        <v>173</v>
      </c>
      <c r="D20" s="100">
        <v>2.5000000000000001E-2</v>
      </c>
      <c r="E20" s="101"/>
      <c r="F20" s="87"/>
      <c r="G20" s="87"/>
      <c r="H20" s="87"/>
    </row>
    <row r="21" spans="1:8" x14ac:dyDescent="0.25">
      <c r="A21" s="104" t="s">
        <v>174</v>
      </c>
      <c r="B21" s="99"/>
      <c r="C21" s="105" t="s">
        <v>175</v>
      </c>
      <c r="D21" s="100">
        <v>0</v>
      </c>
      <c r="E21" s="101"/>
      <c r="F21" s="87"/>
      <c r="G21" s="87"/>
      <c r="H21" s="87"/>
    </row>
    <row r="22" spans="1:8" x14ac:dyDescent="0.25">
      <c r="A22" s="98"/>
      <c r="B22" s="99"/>
      <c r="C22" s="102" t="s">
        <v>159</v>
      </c>
      <c r="D22" s="103">
        <f>SUM(D18:D21)</f>
        <v>6.1499999999999999E-2</v>
      </c>
      <c r="E22" s="101"/>
      <c r="F22" s="87"/>
      <c r="G22" s="87"/>
      <c r="H22" s="87"/>
    </row>
    <row r="23" spans="1:8" x14ac:dyDescent="0.25">
      <c r="A23" s="91">
        <v>6</v>
      </c>
      <c r="B23" s="106"/>
      <c r="C23" s="93" t="s">
        <v>176</v>
      </c>
      <c r="D23" s="107"/>
      <c r="E23" s="108"/>
      <c r="F23" s="87"/>
      <c r="G23" s="87"/>
      <c r="H23" s="109"/>
    </row>
    <row r="24" spans="1:8" x14ac:dyDescent="0.25">
      <c r="A24" s="104" t="s">
        <v>177</v>
      </c>
      <c r="B24" s="99"/>
      <c r="C24" s="105" t="s">
        <v>178</v>
      </c>
      <c r="D24" s="100">
        <v>7.1999999999999995E-2</v>
      </c>
      <c r="E24" s="101"/>
      <c r="F24" s="87"/>
      <c r="G24" s="87"/>
      <c r="H24" s="109"/>
    </row>
    <row r="25" spans="1:8" ht="15.75" thickBot="1" x14ac:dyDescent="0.3">
      <c r="A25" s="98"/>
      <c r="B25" s="110"/>
      <c r="C25" s="102" t="s">
        <v>159</v>
      </c>
      <c r="D25" s="103">
        <f>SUM(D24:D24)</f>
        <v>7.1999999999999995E-2</v>
      </c>
      <c r="E25" s="101"/>
      <c r="F25" s="87"/>
      <c r="G25" s="87"/>
      <c r="H25" s="109"/>
    </row>
    <row r="26" spans="1:8" ht="15.75" thickBot="1" x14ac:dyDescent="0.3">
      <c r="A26" s="111"/>
      <c r="B26" s="112"/>
      <c r="C26" s="113" t="s">
        <v>179</v>
      </c>
      <c r="D26" s="112"/>
      <c r="E26" s="114">
        <f>ROUND(((((1+D31+D32+D33)*(1+D34)*(1+D35))/(1-D36))-1),4)</f>
        <v>0.22620000000000001</v>
      </c>
      <c r="F26" s="87"/>
      <c r="G26" s="87"/>
      <c r="H26" s="109"/>
    </row>
    <row r="27" spans="1:8" x14ac:dyDescent="0.25">
      <c r="A27" s="98"/>
      <c r="B27" s="99"/>
      <c r="C27" s="99"/>
      <c r="D27" s="99"/>
      <c r="E27" s="115"/>
      <c r="F27" s="87"/>
      <c r="G27" s="87"/>
      <c r="H27" s="109"/>
    </row>
    <row r="28" spans="1:8" x14ac:dyDescent="0.25">
      <c r="A28" s="98"/>
      <c r="B28" s="99"/>
      <c r="C28" s="99"/>
      <c r="D28" s="99"/>
      <c r="E28" s="115"/>
      <c r="F28" s="87"/>
      <c r="G28" s="87"/>
      <c r="H28" s="109"/>
    </row>
    <row r="29" spans="1:8" x14ac:dyDescent="0.25">
      <c r="A29" s="98" t="s">
        <v>180</v>
      </c>
      <c r="B29" s="99"/>
      <c r="C29" s="99"/>
      <c r="D29" s="99"/>
      <c r="E29" s="115"/>
      <c r="F29" s="87"/>
      <c r="G29" s="87"/>
      <c r="H29" s="109"/>
    </row>
    <row r="30" spans="1:8" x14ac:dyDescent="0.25">
      <c r="A30" s="98"/>
      <c r="B30" s="99" t="s">
        <v>181</v>
      </c>
      <c r="C30" s="99"/>
      <c r="D30" s="99"/>
      <c r="E30" s="115"/>
      <c r="F30" s="87"/>
      <c r="G30" s="87"/>
      <c r="H30" s="109"/>
    </row>
    <row r="31" spans="1:8" x14ac:dyDescent="0.25">
      <c r="A31" s="98"/>
      <c r="B31" s="99" t="s">
        <v>182</v>
      </c>
      <c r="C31" s="99"/>
      <c r="D31" s="100">
        <f>D7</f>
        <v>0.04</v>
      </c>
      <c r="E31" s="115"/>
      <c r="F31" s="87"/>
      <c r="G31" s="87"/>
      <c r="H31" s="109"/>
    </row>
    <row r="32" spans="1:8" x14ac:dyDescent="0.25">
      <c r="A32" s="98"/>
      <c r="B32" s="99" t="s">
        <v>183</v>
      </c>
      <c r="C32" s="99"/>
      <c r="D32" s="100">
        <f>D10</f>
        <v>8.0000000000000002E-3</v>
      </c>
      <c r="E32" s="115"/>
      <c r="F32" s="87"/>
      <c r="G32" s="87"/>
      <c r="H32" s="109"/>
    </row>
    <row r="33" spans="1:8" x14ac:dyDescent="0.25">
      <c r="A33" s="98"/>
      <c r="B33" s="99" t="s">
        <v>184</v>
      </c>
      <c r="C33" s="99"/>
      <c r="D33" s="100">
        <f>D13</f>
        <v>1.2699999999999999E-2</v>
      </c>
      <c r="E33" s="115"/>
      <c r="F33" s="87"/>
      <c r="G33" s="87"/>
      <c r="H33" s="109"/>
    </row>
    <row r="34" spans="1:8" x14ac:dyDescent="0.25">
      <c r="A34" s="98"/>
      <c r="B34" s="99" t="s">
        <v>185</v>
      </c>
      <c r="C34" s="99"/>
      <c r="D34" s="100">
        <f>D16</f>
        <v>1.21E-2</v>
      </c>
      <c r="E34" s="115"/>
      <c r="F34" s="87"/>
      <c r="G34" s="87"/>
      <c r="H34" s="109"/>
    </row>
    <row r="35" spans="1:8" x14ac:dyDescent="0.25">
      <c r="A35" s="98"/>
      <c r="B35" s="99" t="s">
        <v>186</v>
      </c>
      <c r="C35" s="99"/>
      <c r="D35" s="100">
        <f>D25</f>
        <v>7.1999999999999995E-2</v>
      </c>
      <c r="E35" s="115"/>
    </row>
    <row r="36" spans="1:8" ht="15.75" thickBot="1" x14ac:dyDescent="0.3">
      <c r="A36" s="98"/>
      <c r="B36" s="99" t="s">
        <v>187</v>
      </c>
      <c r="C36" s="99"/>
      <c r="D36" s="100">
        <f>D22</f>
        <v>6.1499999999999999E-2</v>
      </c>
      <c r="E36" s="115"/>
      <c r="F36" s="87"/>
      <c r="G36" s="87"/>
      <c r="H36" s="87"/>
    </row>
    <row r="37" spans="1:8" ht="15" customHeight="1" thickBot="1" x14ac:dyDescent="0.3">
      <c r="A37" s="203" t="s">
        <v>188</v>
      </c>
      <c r="B37" s="203"/>
      <c r="C37" s="203"/>
      <c r="D37" s="203"/>
      <c r="E37" s="203"/>
      <c r="F37" s="87"/>
      <c r="G37" s="87"/>
      <c r="H37" s="87"/>
    </row>
    <row r="38" spans="1:8" x14ac:dyDescent="0.25">
      <c r="A38" s="203"/>
      <c r="B38" s="203"/>
      <c r="C38" s="203"/>
      <c r="D38" s="203"/>
      <c r="E38" s="203"/>
      <c r="F38" s="87"/>
      <c r="G38" s="87"/>
      <c r="H38" s="87"/>
    </row>
    <row r="63" spans="8:9" x14ac:dyDescent="0.25">
      <c r="H63" s="23">
        <v>2.4</v>
      </c>
    </row>
    <row r="64" spans="8:9" x14ac:dyDescent="0.25">
      <c r="I64" s="23">
        <v>0.05</v>
      </c>
    </row>
    <row r="65" spans="9:10" x14ac:dyDescent="0.25">
      <c r="I65" s="23">
        <f>I64*H63</f>
        <v>0.12</v>
      </c>
      <c r="J65" s="23" t="s">
        <v>189</v>
      </c>
    </row>
  </sheetData>
  <mergeCells count="2">
    <mergeCell ref="A2:E2"/>
    <mergeCell ref="A37:E38"/>
  </mergeCells>
  <pageMargins left="0.27569444444444402" right="0.27569444444444402" top="0.27569444444444402" bottom="0.27569444444444402" header="0.51180555555555496" footer="0.51180555555555496"/>
  <pageSetup paperSize="9" scale="82" firstPageNumber="0" orientation="portrait" r:id="rId1"/>
  <colBreaks count="1" manualBreakCount="1">
    <brk id="5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D39"/>
  <sheetViews>
    <sheetView view="pageBreakPreview" topLeftCell="A19" zoomScale="90" zoomScaleNormal="100" zoomScalePageLayoutView="90" workbookViewId="0">
      <selection activeCell="N5" sqref="N5"/>
    </sheetView>
  </sheetViews>
  <sheetFormatPr defaultColWidth="9.140625" defaultRowHeight="15" x14ac:dyDescent="0.25"/>
  <cols>
    <col min="1" max="1" width="9.140625" style="23"/>
    <col min="2" max="2" width="48.85546875" style="23" customWidth="1"/>
    <col min="3" max="3" width="35.28515625" style="23" customWidth="1"/>
    <col min="4" max="4" width="21.28515625" style="23" customWidth="1"/>
    <col min="5" max="16384" width="9.140625" style="23"/>
  </cols>
  <sheetData>
    <row r="1" spans="1:4" ht="33" customHeight="1" x14ac:dyDescent="0.25">
      <c r="A1" s="205" t="s">
        <v>190</v>
      </c>
      <c r="B1" s="205"/>
      <c r="C1" s="205"/>
      <c r="D1" s="205"/>
    </row>
    <row r="2" spans="1:4" x14ac:dyDescent="0.25">
      <c r="A2" s="117"/>
      <c r="B2" s="118"/>
      <c r="C2" s="118"/>
      <c r="D2" s="116"/>
    </row>
    <row r="3" spans="1:4" s="119" customFormat="1" ht="14.25" x14ac:dyDescent="0.2">
      <c r="A3" s="206" t="s">
        <v>191</v>
      </c>
      <c r="B3" s="206"/>
      <c r="C3" s="206"/>
      <c r="D3" s="206"/>
    </row>
    <row r="4" spans="1:4" ht="25.5" x14ac:dyDescent="0.25">
      <c r="A4" s="120" t="s">
        <v>192</v>
      </c>
      <c r="B4" s="121" t="s">
        <v>193</v>
      </c>
      <c r="C4" s="121" t="s">
        <v>194</v>
      </c>
      <c r="D4" s="122" t="s">
        <v>195</v>
      </c>
    </row>
    <row r="5" spans="1:4" x14ac:dyDescent="0.25">
      <c r="A5" s="207" t="s">
        <v>196</v>
      </c>
      <c r="B5" s="207"/>
      <c r="C5" s="207"/>
      <c r="D5" s="207"/>
    </row>
    <row r="6" spans="1:4" x14ac:dyDescent="0.25">
      <c r="A6" s="123" t="s">
        <v>197</v>
      </c>
      <c r="B6" s="124" t="s">
        <v>198</v>
      </c>
      <c r="C6" s="125">
        <v>0.2</v>
      </c>
      <c r="D6" s="126">
        <v>0.2</v>
      </c>
    </row>
    <row r="7" spans="1:4" x14ac:dyDescent="0.25">
      <c r="A7" s="123" t="s">
        <v>199</v>
      </c>
      <c r="B7" s="124" t="s">
        <v>200</v>
      </c>
      <c r="C7" s="125">
        <v>1.4999999999999999E-2</v>
      </c>
      <c r="D7" s="126">
        <v>1.4999999999999999E-2</v>
      </c>
    </row>
    <row r="8" spans="1:4" x14ac:dyDescent="0.25">
      <c r="A8" s="123" t="s">
        <v>201</v>
      </c>
      <c r="B8" s="124" t="s">
        <v>202</v>
      </c>
      <c r="C8" s="125">
        <v>0.01</v>
      </c>
      <c r="D8" s="126">
        <v>0.01</v>
      </c>
    </row>
    <row r="9" spans="1:4" x14ac:dyDescent="0.25">
      <c r="A9" s="123" t="s">
        <v>203</v>
      </c>
      <c r="B9" s="124" t="s">
        <v>204</v>
      </c>
      <c r="C9" s="125">
        <v>2E-3</v>
      </c>
      <c r="D9" s="126">
        <v>2E-3</v>
      </c>
    </row>
    <row r="10" spans="1:4" x14ac:dyDescent="0.25">
      <c r="A10" s="123" t="s">
        <v>205</v>
      </c>
      <c r="B10" s="124" t="s">
        <v>206</v>
      </c>
      <c r="C10" s="125">
        <v>6.0000000000000001E-3</v>
      </c>
      <c r="D10" s="126">
        <v>6.0000000000000001E-3</v>
      </c>
    </row>
    <row r="11" spans="1:4" x14ac:dyDescent="0.25">
      <c r="A11" s="123" t="s">
        <v>207</v>
      </c>
      <c r="B11" s="124" t="s">
        <v>208</v>
      </c>
      <c r="C11" s="125">
        <v>2.5000000000000001E-2</v>
      </c>
      <c r="D11" s="126">
        <v>2.5000000000000001E-2</v>
      </c>
    </row>
    <row r="12" spans="1:4" x14ac:dyDescent="0.25">
      <c r="A12" s="123" t="s">
        <v>209</v>
      </c>
      <c r="B12" s="124" t="s">
        <v>210</v>
      </c>
      <c r="C12" s="125">
        <v>0.03</v>
      </c>
      <c r="D12" s="126">
        <v>0.03</v>
      </c>
    </row>
    <row r="13" spans="1:4" x14ac:dyDescent="0.25">
      <c r="A13" s="123" t="s">
        <v>211</v>
      </c>
      <c r="B13" s="124" t="s">
        <v>212</v>
      </c>
      <c r="C13" s="125">
        <v>0.08</v>
      </c>
      <c r="D13" s="126">
        <v>0.08</v>
      </c>
    </row>
    <row r="14" spans="1:4" x14ac:dyDescent="0.25">
      <c r="A14" s="123" t="s">
        <v>213</v>
      </c>
      <c r="B14" s="124" t="s">
        <v>214</v>
      </c>
      <c r="C14" s="125">
        <v>0.01</v>
      </c>
      <c r="D14" s="126">
        <v>0.01</v>
      </c>
    </row>
    <row r="15" spans="1:4" x14ac:dyDescent="0.25">
      <c r="A15" s="127" t="s">
        <v>215</v>
      </c>
      <c r="B15" s="128" t="s">
        <v>87</v>
      </c>
      <c r="C15" s="129">
        <f>SUM(C6:C14)</f>
        <v>0.37800000000000006</v>
      </c>
      <c r="D15" s="130">
        <f>SUM(D6:D14)</f>
        <v>0.37800000000000006</v>
      </c>
    </row>
    <row r="16" spans="1:4" x14ac:dyDescent="0.25">
      <c r="A16" s="207" t="s">
        <v>216</v>
      </c>
      <c r="B16" s="207"/>
      <c r="C16" s="207"/>
      <c r="D16" s="207"/>
    </row>
    <row r="17" spans="1:4" x14ac:dyDescent="0.25">
      <c r="A17" s="123" t="s">
        <v>217</v>
      </c>
      <c r="B17" s="124" t="s">
        <v>218</v>
      </c>
      <c r="C17" s="125">
        <v>0.1787</v>
      </c>
      <c r="D17" s="131" t="s">
        <v>219</v>
      </c>
    </row>
    <row r="18" spans="1:4" x14ac:dyDescent="0.25">
      <c r="A18" s="123" t="s">
        <v>220</v>
      </c>
      <c r="B18" s="124" t="s">
        <v>221</v>
      </c>
      <c r="C18" s="125">
        <v>3.95E-2</v>
      </c>
      <c r="D18" s="131" t="s">
        <v>219</v>
      </c>
    </row>
    <row r="19" spans="1:4" x14ac:dyDescent="0.25">
      <c r="A19" s="123" t="s">
        <v>222</v>
      </c>
      <c r="B19" s="124" t="s">
        <v>223</v>
      </c>
      <c r="C19" s="125">
        <v>8.8999999999999999E-3</v>
      </c>
      <c r="D19" s="131">
        <v>6.8999999999999999E-3</v>
      </c>
    </row>
    <row r="20" spans="1:4" x14ac:dyDescent="0.25">
      <c r="A20" s="123" t="s">
        <v>224</v>
      </c>
      <c r="B20" s="124" t="s">
        <v>225</v>
      </c>
      <c r="C20" s="125">
        <v>0.10730000000000001</v>
      </c>
      <c r="D20" s="131">
        <v>8.3299999999999999E-2</v>
      </c>
    </row>
    <row r="21" spans="1:4" x14ac:dyDescent="0.25">
      <c r="A21" s="123" t="s">
        <v>226</v>
      </c>
      <c r="B21" s="124" t="s">
        <v>227</v>
      </c>
      <c r="C21" s="125">
        <v>6.9999999999999999E-4</v>
      </c>
      <c r="D21" s="131">
        <v>5.9999999999999995E-4</v>
      </c>
    </row>
    <row r="22" spans="1:4" x14ac:dyDescent="0.25">
      <c r="A22" s="123" t="s">
        <v>228</v>
      </c>
      <c r="B22" s="124" t="s">
        <v>229</v>
      </c>
      <c r="C22" s="125">
        <v>7.1999999999999998E-3</v>
      </c>
      <c r="D22" s="131">
        <v>5.5999999999999999E-3</v>
      </c>
    </row>
    <row r="23" spans="1:4" x14ac:dyDescent="0.25">
      <c r="A23" s="123" t="s">
        <v>180</v>
      </c>
      <c r="B23" s="124" t="s">
        <v>230</v>
      </c>
      <c r="C23" s="125">
        <v>1.46E-2</v>
      </c>
      <c r="D23" s="131" t="s">
        <v>219</v>
      </c>
    </row>
    <row r="24" spans="1:4" x14ac:dyDescent="0.25">
      <c r="A24" s="123" t="s">
        <v>231</v>
      </c>
      <c r="B24" s="124" t="s">
        <v>232</v>
      </c>
      <c r="C24" s="125">
        <v>1.1000000000000001E-3</v>
      </c>
      <c r="D24" s="131">
        <v>8.9999999999999998E-4</v>
      </c>
    </row>
    <row r="25" spans="1:4" x14ac:dyDescent="0.25">
      <c r="A25" s="123" t="s">
        <v>233</v>
      </c>
      <c r="B25" s="124" t="s">
        <v>234</v>
      </c>
      <c r="C25" s="125">
        <v>7.4200000000000002E-2</v>
      </c>
      <c r="D25" s="131">
        <v>5.7599999999999998E-2</v>
      </c>
    </row>
    <row r="26" spans="1:4" x14ac:dyDescent="0.25">
      <c r="A26" s="123" t="s">
        <v>235</v>
      </c>
      <c r="B26" s="124" t="s">
        <v>236</v>
      </c>
      <c r="C26" s="125">
        <v>2.9999999999999997E-4</v>
      </c>
      <c r="D26" s="131">
        <v>2.9999999999999997E-4</v>
      </c>
    </row>
    <row r="27" spans="1:4" x14ac:dyDescent="0.25">
      <c r="A27" s="127" t="s">
        <v>237</v>
      </c>
      <c r="B27" s="128" t="s">
        <v>87</v>
      </c>
      <c r="C27" s="129">
        <f>SUM(C17:C26)</f>
        <v>0.4325</v>
      </c>
      <c r="D27" s="132">
        <f>SUM(D17:D26)</f>
        <v>0.15519999999999998</v>
      </c>
    </row>
    <row r="28" spans="1:4" x14ac:dyDescent="0.25">
      <c r="A28" s="207" t="s">
        <v>238</v>
      </c>
      <c r="B28" s="207"/>
      <c r="C28" s="207"/>
      <c r="D28" s="207"/>
    </row>
    <row r="29" spans="1:4" x14ac:dyDescent="0.25">
      <c r="A29" s="123" t="s">
        <v>239</v>
      </c>
      <c r="B29" s="124" t="s">
        <v>240</v>
      </c>
      <c r="C29" s="125">
        <v>4.7199999999999999E-2</v>
      </c>
      <c r="D29" s="131">
        <v>3.6700000000000003E-2</v>
      </c>
    </row>
    <row r="30" spans="1:4" x14ac:dyDescent="0.25">
      <c r="A30" s="123" t="s">
        <v>241</v>
      </c>
      <c r="B30" s="124" t="s">
        <v>242</v>
      </c>
      <c r="C30" s="125">
        <v>1.1000000000000001E-3</v>
      </c>
      <c r="D30" s="131">
        <v>8.9999999999999998E-4</v>
      </c>
    </row>
    <row r="31" spans="1:4" x14ac:dyDescent="0.25">
      <c r="A31" s="123" t="s">
        <v>243</v>
      </c>
      <c r="B31" s="124" t="s">
        <v>244</v>
      </c>
      <c r="C31" s="125">
        <v>5.8299999999999998E-2</v>
      </c>
      <c r="D31" s="131">
        <v>4.53E-2</v>
      </c>
    </row>
    <row r="32" spans="1:4" x14ac:dyDescent="0.25">
      <c r="A32" s="123" t="s">
        <v>245</v>
      </c>
      <c r="B32" s="124" t="s">
        <v>246</v>
      </c>
      <c r="C32" s="125">
        <v>3.9800000000000002E-2</v>
      </c>
      <c r="D32" s="131">
        <v>3.09E-2</v>
      </c>
    </row>
    <row r="33" spans="1:4" x14ac:dyDescent="0.25">
      <c r="A33" s="123" t="s">
        <v>247</v>
      </c>
      <c r="B33" s="124" t="s">
        <v>248</v>
      </c>
      <c r="C33" s="125">
        <v>4.0000000000000001E-3</v>
      </c>
      <c r="D33" s="131">
        <v>3.0999999999999999E-3</v>
      </c>
    </row>
    <row r="34" spans="1:4" x14ac:dyDescent="0.25">
      <c r="A34" s="127" t="s">
        <v>249</v>
      </c>
      <c r="B34" s="128" t="s">
        <v>87</v>
      </c>
      <c r="C34" s="129">
        <f>SUM(C29:C33)</f>
        <v>0.15040000000000001</v>
      </c>
      <c r="D34" s="136">
        <f>SUM(D29:D33)</f>
        <v>0.1169</v>
      </c>
    </row>
    <row r="35" spans="1:4" x14ac:dyDescent="0.25">
      <c r="A35" s="207" t="s">
        <v>250</v>
      </c>
      <c r="B35" s="207"/>
      <c r="C35" s="207"/>
      <c r="D35" s="207"/>
    </row>
    <row r="36" spans="1:4" x14ac:dyDescent="0.25">
      <c r="A36" s="123" t="s">
        <v>251</v>
      </c>
      <c r="B36" s="124" t="s">
        <v>252</v>
      </c>
      <c r="C36" s="125">
        <f>C15*C27</f>
        <v>0.16348500000000002</v>
      </c>
      <c r="D36" s="131">
        <f>D15*D27</f>
        <v>5.8665599999999998E-2</v>
      </c>
    </row>
    <row r="37" spans="1:4" ht="25.5" x14ac:dyDescent="0.25">
      <c r="A37" s="123" t="s">
        <v>253</v>
      </c>
      <c r="B37" s="133" t="s">
        <v>254</v>
      </c>
      <c r="C37" s="125">
        <f>($C$30*C15)+(C13*C29)</f>
        <v>4.1917999999999999E-3</v>
      </c>
      <c r="D37" s="131">
        <f>($C$30*D15)+(D13*D29)</f>
        <v>3.3518000000000003E-3</v>
      </c>
    </row>
    <row r="38" spans="1:4" x14ac:dyDescent="0.25">
      <c r="A38" s="127" t="s">
        <v>255</v>
      </c>
      <c r="B38" s="128" t="s">
        <v>87</v>
      </c>
      <c r="C38" s="129">
        <f>SUM(C36:C37)</f>
        <v>0.16767680000000001</v>
      </c>
      <c r="D38" s="130">
        <f>SUM(D36:D37)</f>
        <v>6.20174E-2</v>
      </c>
    </row>
    <row r="39" spans="1:4" x14ac:dyDescent="0.25">
      <c r="A39" s="204" t="s">
        <v>256</v>
      </c>
      <c r="B39" s="204"/>
      <c r="C39" s="134">
        <f>C38+C34+C27+C15</f>
        <v>1.1285768</v>
      </c>
      <c r="D39" s="135">
        <f>D38+D34+D27+D15</f>
        <v>0.71211740000000012</v>
      </c>
    </row>
  </sheetData>
  <mergeCells count="7">
    <mergeCell ref="A39:B39"/>
    <mergeCell ref="A1:D1"/>
    <mergeCell ref="A3:D3"/>
    <mergeCell ref="A5:D5"/>
    <mergeCell ref="A16:D16"/>
    <mergeCell ref="A28:D28"/>
    <mergeCell ref="A35:D35"/>
  </mergeCells>
  <pageMargins left="0.7" right="0.7" top="0.75" bottom="0.75" header="0.51180555555555496" footer="0.51180555555555496"/>
  <pageSetup paperSize="9" scale="78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319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6</vt:i4>
      </vt:variant>
    </vt:vector>
  </HeadingPairs>
  <TitlesOfParts>
    <vt:vector size="11" baseType="lpstr">
      <vt:lpstr>RESUMO</vt:lpstr>
      <vt:lpstr>Orçamento Sintético</vt:lpstr>
      <vt:lpstr>COMPOSIÇÕES</vt:lpstr>
      <vt:lpstr>BDI</vt:lpstr>
      <vt:lpstr>COMP. ENCARGOS</vt:lpstr>
      <vt:lpstr>BDI!Area_de_impressao</vt:lpstr>
      <vt:lpstr>'COMP. ENCARGOS'!Area_de_impressao</vt:lpstr>
      <vt:lpstr>COMPOSIÇÕES!Area_de_impressao</vt:lpstr>
      <vt:lpstr>'Orçamento Sintético'!Area_de_impressao</vt:lpstr>
      <vt:lpstr>RESUMO!Area_de_impressao</vt:lpstr>
      <vt:lpstr>COMPOSIÇÕES!Titulos_de_impressao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axlsx</dc:creator>
  <dc:description/>
  <cp:lastModifiedBy>Lia Valeria da Silva Garcez</cp:lastModifiedBy>
  <cp:revision>4</cp:revision>
  <cp:lastPrinted>2020-09-30T12:55:28Z</cp:lastPrinted>
  <dcterms:created xsi:type="dcterms:W3CDTF">2020-08-17T18:33:11Z</dcterms:created>
  <dcterms:modified xsi:type="dcterms:W3CDTF">2020-09-30T12:57:21Z</dcterms:modified>
  <dc:language>pt-BR</dc:language>
</cp:coreProperties>
</file>