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CPL 2020\TOMADA DE PREÇOS 2020\TOMADA PREÇO 03.2020 - Serv. Construção CAXIAS\"/>
    </mc:Choice>
  </mc:AlternateContent>
  <bookViews>
    <workbookView xWindow="0" yWindow="0" windowWidth="21600" windowHeight="10320" tabRatio="500" activeTab="2"/>
  </bookViews>
  <sheets>
    <sheet name="RESUMO" sheetId="1" r:id="rId1"/>
    <sheet name="Orcamento" sheetId="2" r:id="rId2"/>
    <sheet name="COMPOSIÇÕES" sheetId="3" r:id="rId3"/>
    <sheet name="CRONOGRAMA" sheetId="4" r:id="rId4"/>
    <sheet name="BDI" sheetId="5" r:id="rId5"/>
    <sheet name="ENCARGOS SOCIAIS" sheetId="6" r:id="rId6"/>
  </sheets>
  <definedNames>
    <definedName name="_xlnm.Print_Area" localSheetId="4">BDI!$A$1:$E$38</definedName>
    <definedName name="_xlnm.Print_Area" localSheetId="2">COMPOSIÇÕES!$A$1:$J$80</definedName>
    <definedName name="_xlnm.Print_Area" localSheetId="3">CRONOGRAMA!$A$1:$I$42</definedName>
    <definedName name="_xlnm.Print_Area" localSheetId="5">'ENCARGOS SOCIAIS'!$A$1:$D$39</definedName>
    <definedName name="_xlnm.Print_Area" localSheetId="1">Orcamento!$A$1:$I$212</definedName>
    <definedName name="_xlnm.Print_Area" localSheetId="0">RESUMO!$A$1:$I$29</definedName>
    <definedName name="JR_PAGE_ANCHOR_0_1" localSheetId="2">COMPOSIÇÕES!$A$8</definedName>
    <definedName name="JR_PAGE_ANCHOR_0_1">Orcamento!$A$8</definedName>
  </definedName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4" i="6" l="1"/>
  <c r="D39" i="6" s="1"/>
  <c r="C34" i="6"/>
  <c r="D27" i="6"/>
  <c r="D36" i="6" s="1"/>
  <c r="C27" i="6"/>
  <c r="C36" i="6" s="1"/>
  <c r="C38" i="6" s="1"/>
  <c r="C39" i="6" s="1"/>
  <c r="D15" i="6"/>
  <c r="D37" i="6" s="1"/>
  <c r="C15" i="6"/>
  <c r="C37" i="6" s="1"/>
  <c r="D35" i="5"/>
  <c r="D32" i="5"/>
  <c r="D31" i="5"/>
  <c r="E26" i="5" s="1"/>
  <c r="D25" i="5"/>
  <c r="D22" i="5"/>
  <c r="D36" i="5" s="1"/>
  <c r="D16" i="5"/>
  <c r="D34" i="5" s="1"/>
  <c r="D13" i="5"/>
  <c r="D33" i="5" s="1"/>
  <c r="D10" i="5"/>
  <c r="D7" i="5"/>
  <c r="A42" i="4"/>
  <c r="B23" i="4"/>
  <c r="H209" i="2"/>
  <c r="I209" i="2" s="1"/>
  <c r="I208" i="2"/>
  <c r="H24" i="1" s="1"/>
  <c r="C33" i="4" s="1"/>
  <c r="I207" i="2"/>
  <c r="H207" i="2"/>
  <c r="H206" i="2"/>
  <c r="I206" i="2" s="1"/>
  <c r="I205" i="2"/>
  <c r="H23" i="1" s="1"/>
  <c r="C31" i="4" s="1"/>
  <c r="H31" i="4" s="1"/>
  <c r="H204" i="2"/>
  <c r="I204" i="2" s="1"/>
  <c r="H203" i="2"/>
  <c r="I203" i="2" s="1"/>
  <c r="H202" i="2"/>
  <c r="I202" i="2" s="1"/>
  <c r="H201" i="2"/>
  <c r="I201" i="2" s="1"/>
  <c r="H200" i="2"/>
  <c r="I200" i="2" s="1"/>
  <c r="I199" i="2"/>
  <c r="H199" i="2"/>
  <c r="H198" i="2"/>
  <c r="I198" i="2" s="1"/>
  <c r="H197" i="2"/>
  <c r="I197" i="2" s="1"/>
  <c r="H196" i="2"/>
  <c r="I196" i="2" s="1"/>
  <c r="H195" i="2"/>
  <c r="I195" i="2" s="1"/>
  <c r="H193" i="2"/>
  <c r="I193" i="2" s="1"/>
  <c r="I192" i="2"/>
  <c r="H192" i="2"/>
  <c r="H191" i="2"/>
  <c r="I191" i="2" s="1"/>
  <c r="I190" i="2"/>
  <c r="H190" i="2"/>
  <c r="H189" i="2"/>
  <c r="I189" i="2" s="1"/>
  <c r="I188" i="2"/>
  <c r="H188" i="2"/>
  <c r="H187" i="2"/>
  <c r="I187" i="2" s="1"/>
  <c r="I186" i="2"/>
  <c r="H186" i="2"/>
  <c r="H185" i="2"/>
  <c r="I185" i="2" s="1"/>
  <c r="I184" i="2"/>
  <c r="H184" i="2"/>
  <c r="H183" i="2"/>
  <c r="I183" i="2" s="1"/>
  <c r="I182" i="2"/>
  <c r="H182" i="2"/>
  <c r="H181" i="2"/>
  <c r="I181" i="2" s="1"/>
  <c r="I180" i="2"/>
  <c r="H180" i="2"/>
  <c r="H179" i="2"/>
  <c r="I179" i="2" s="1"/>
  <c r="I178" i="2" s="1"/>
  <c r="I177" i="2"/>
  <c r="H177" i="2"/>
  <c r="H176" i="2"/>
  <c r="I176" i="2" s="1"/>
  <c r="H175" i="2"/>
  <c r="I175" i="2" s="1"/>
  <c r="I174" i="2"/>
  <c r="H174" i="2"/>
  <c r="H173" i="2"/>
  <c r="I173" i="2" s="1"/>
  <c r="H172" i="2"/>
  <c r="I172" i="2" s="1"/>
  <c r="H170" i="2"/>
  <c r="I170" i="2" s="1"/>
  <c r="I169" i="2"/>
  <c r="H169" i="2"/>
  <c r="H168" i="2"/>
  <c r="I168" i="2" s="1"/>
  <c r="I167" i="2"/>
  <c r="H167" i="2"/>
  <c r="H165" i="2"/>
  <c r="I165" i="2" s="1"/>
  <c r="H164" i="2"/>
  <c r="I164" i="2" s="1"/>
  <c r="H163" i="2"/>
  <c r="I163" i="2" s="1"/>
  <c r="H162" i="2"/>
  <c r="I162" i="2" s="1"/>
  <c r="I161" i="2"/>
  <c r="H161" i="2"/>
  <c r="H160" i="2"/>
  <c r="I160" i="2" s="1"/>
  <c r="I159" i="2"/>
  <c r="H159" i="2"/>
  <c r="H158" i="2"/>
  <c r="I158" i="2" s="1"/>
  <c r="H157" i="2"/>
  <c r="I157" i="2" s="1"/>
  <c r="H156" i="2"/>
  <c r="I156" i="2" s="1"/>
  <c r="H155" i="2"/>
  <c r="I155" i="2" s="1"/>
  <c r="I151" i="2" s="1"/>
  <c r="H154" i="2"/>
  <c r="I154" i="2" s="1"/>
  <c r="I153" i="2"/>
  <c r="H153" i="2"/>
  <c r="H152" i="2"/>
  <c r="I152" i="2" s="1"/>
  <c r="I150" i="2"/>
  <c r="H150" i="2"/>
  <c r="H149" i="2"/>
  <c r="I149" i="2" s="1"/>
  <c r="I148" i="2"/>
  <c r="H148" i="2"/>
  <c r="H147" i="2"/>
  <c r="I147" i="2" s="1"/>
  <c r="I146" i="2"/>
  <c r="H146" i="2"/>
  <c r="H145" i="2"/>
  <c r="I145" i="2" s="1"/>
  <c r="I144" i="2"/>
  <c r="H144" i="2"/>
  <c r="H143" i="2"/>
  <c r="I143" i="2" s="1"/>
  <c r="I142" i="2"/>
  <c r="H142" i="2"/>
  <c r="H141" i="2"/>
  <c r="I141" i="2" s="1"/>
  <c r="I140" i="2"/>
  <c r="H140" i="2"/>
  <c r="H138" i="2"/>
  <c r="I138" i="2" s="1"/>
  <c r="I137" i="2"/>
  <c r="H137" i="2"/>
  <c r="H136" i="2"/>
  <c r="I136" i="2" s="1"/>
  <c r="H135" i="2"/>
  <c r="I135" i="2" s="1"/>
  <c r="H134" i="2"/>
  <c r="I134" i="2" s="1"/>
  <c r="H133" i="2"/>
  <c r="I133" i="2" s="1"/>
  <c r="I132" i="2"/>
  <c r="H132" i="2"/>
  <c r="H131" i="2"/>
  <c r="I131" i="2" s="1"/>
  <c r="H130" i="2"/>
  <c r="I130" i="2" s="1"/>
  <c r="H129" i="2"/>
  <c r="I129" i="2" s="1"/>
  <c r="H128" i="2"/>
  <c r="I128" i="2" s="1"/>
  <c r="H127" i="2"/>
  <c r="I127" i="2" s="1"/>
  <c r="H126" i="2"/>
  <c r="I126" i="2" s="1"/>
  <c r="H125" i="2"/>
  <c r="I125" i="2" s="1"/>
  <c r="I124" i="2"/>
  <c r="H124" i="2"/>
  <c r="H123" i="2"/>
  <c r="I123" i="2" s="1"/>
  <c r="H122" i="2"/>
  <c r="I122" i="2" s="1"/>
  <c r="H119" i="2"/>
  <c r="I119" i="2" s="1"/>
  <c r="H118" i="2"/>
  <c r="I118" i="2" s="1"/>
  <c r="I117" i="2"/>
  <c r="H117" i="2"/>
  <c r="H116" i="2"/>
  <c r="I116" i="2" s="1"/>
  <c r="H115" i="2"/>
  <c r="I115" i="2" s="1"/>
  <c r="H114" i="2"/>
  <c r="I114" i="2" s="1"/>
  <c r="I113" i="2" s="1"/>
  <c r="I112" i="2"/>
  <c r="H112" i="2"/>
  <c r="H111" i="2"/>
  <c r="I111" i="2" s="1"/>
  <c r="I110" i="2"/>
  <c r="H110" i="2"/>
  <c r="H109" i="2"/>
  <c r="I109" i="2" s="1"/>
  <c r="I108" i="2"/>
  <c r="H108" i="2"/>
  <c r="H107" i="2"/>
  <c r="I107" i="2" s="1"/>
  <c r="I106" i="2"/>
  <c r="H106" i="2"/>
  <c r="H105" i="2"/>
  <c r="I105" i="2" s="1"/>
  <c r="I104" i="2"/>
  <c r="H104" i="2"/>
  <c r="I101" i="2"/>
  <c r="H101" i="2"/>
  <c r="H100" i="2"/>
  <c r="I100" i="2" s="1"/>
  <c r="I97" i="2" s="1"/>
  <c r="H21" i="1" s="1"/>
  <c r="C27" i="4" s="1"/>
  <c r="I99" i="2"/>
  <c r="H99" i="2"/>
  <c r="H98" i="2"/>
  <c r="I98" i="2" s="1"/>
  <c r="I96" i="2"/>
  <c r="H96" i="2"/>
  <c r="H95" i="2"/>
  <c r="I95" i="2" s="1"/>
  <c r="H94" i="2"/>
  <c r="I94" i="2" s="1"/>
  <c r="H93" i="2"/>
  <c r="I93" i="2" s="1"/>
  <c r="H92" i="2"/>
  <c r="I92" i="2" s="1"/>
  <c r="I90" i="2"/>
  <c r="H90" i="2"/>
  <c r="H89" i="2"/>
  <c r="I89" i="2" s="1"/>
  <c r="I88" i="2"/>
  <c r="H88" i="2"/>
  <c r="H87" i="2"/>
  <c r="I87" i="2" s="1"/>
  <c r="I86" i="2"/>
  <c r="I84" i="2" s="1"/>
  <c r="H86" i="2"/>
  <c r="H85" i="2"/>
  <c r="I85" i="2" s="1"/>
  <c r="H82" i="2"/>
  <c r="I82" i="2" s="1"/>
  <c r="I79" i="2" s="1"/>
  <c r="I81" i="2"/>
  <c r="H81" i="2"/>
  <c r="H80" i="2"/>
  <c r="I80" i="2" s="1"/>
  <c r="H78" i="2"/>
  <c r="I78" i="2" s="1"/>
  <c r="H77" i="2"/>
  <c r="I77" i="2" s="1"/>
  <c r="H76" i="2"/>
  <c r="I76" i="2" s="1"/>
  <c r="H75" i="2"/>
  <c r="I75" i="2" s="1"/>
  <c r="H74" i="2"/>
  <c r="I74" i="2" s="1"/>
  <c r="I73" i="2"/>
  <c r="H73" i="2"/>
  <c r="H72" i="2"/>
  <c r="I72" i="2" s="1"/>
  <c r="H71" i="2"/>
  <c r="I71" i="2" s="1"/>
  <c r="I70" i="2" s="1"/>
  <c r="H69" i="2"/>
  <c r="I69" i="2" s="1"/>
  <c r="I68" i="2"/>
  <c r="H68" i="2"/>
  <c r="H67" i="2"/>
  <c r="I67" i="2" s="1"/>
  <c r="I66" i="2"/>
  <c r="H66" i="2"/>
  <c r="H65" i="2"/>
  <c r="I65" i="2" s="1"/>
  <c r="I64" i="2"/>
  <c r="H64" i="2"/>
  <c r="H63" i="2"/>
  <c r="I63" i="2" s="1"/>
  <c r="I62" i="2"/>
  <c r="H62" i="2"/>
  <c r="I59" i="2"/>
  <c r="H59" i="2"/>
  <c r="H58" i="2"/>
  <c r="I58" i="2" s="1"/>
  <c r="I57" i="2"/>
  <c r="H57" i="2"/>
  <c r="H56" i="2"/>
  <c r="I56" i="2" s="1"/>
  <c r="I55" i="2"/>
  <c r="H55" i="2"/>
  <c r="H54" i="2"/>
  <c r="I54" i="2" s="1"/>
  <c r="I53" i="2"/>
  <c r="H53" i="2"/>
  <c r="H52" i="2"/>
  <c r="I52" i="2" s="1"/>
  <c r="I51" i="2"/>
  <c r="H51" i="2"/>
  <c r="H50" i="2"/>
  <c r="I50" i="2" s="1"/>
  <c r="I49" i="2" s="1"/>
  <c r="H18" i="1" s="1"/>
  <c r="C21" i="4" s="1"/>
  <c r="H48" i="2"/>
  <c r="I48" i="2" s="1"/>
  <c r="H47" i="2"/>
  <c r="I47" i="2" s="1"/>
  <c r="H46" i="2"/>
  <c r="I46" i="2" s="1"/>
  <c r="H45" i="2"/>
  <c r="I45" i="2" s="1"/>
  <c r="H44" i="2"/>
  <c r="I44" i="2" s="1"/>
  <c r="H43" i="2"/>
  <c r="I43" i="2" s="1"/>
  <c r="H42" i="2"/>
  <c r="I42" i="2" s="1"/>
  <c r="I41" i="2"/>
  <c r="H41" i="2"/>
  <c r="H39" i="2"/>
  <c r="I39" i="2" s="1"/>
  <c r="I38" i="2"/>
  <c r="H38" i="2"/>
  <c r="H37" i="2"/>
  <c r="I37" i="2" s="1"/>
  <c r="I36" i="2"/>
  <c r="H36" i="2"/>
  <c r="H35" i="2"/>
  <c r="I35" i="2" s="1"/>
  <c r="I34" i="2"/>
  <c r="H34" i="2"/>
  <c r="H33" i="2"/>
  <c r="I33" i="2" s="1"/>
  <c r="I32" i="2"/>
  <c r="H32" i="2"/>
  <c r="H31" i="2"/>
  <c r="I31" i="2" s="1"/>
  <c r="I30" i="2"/>
  <c r="I28" i="2" s="1"/>
  <c r="H30" i="2"/>
  <c r="H29" i="2"/>
  <c r="I29" i="2" s="1"/>
  <c r="H26" i="2"/>
  <c r="I26" i="2" s="1"/>
  <c r="I25" i="2"/>
  <c r="I23" i="2" s="1"/>
  <c r="H16" i="1" s="1"/>
  <c r="C17" i="4" s="1"/>
  <c r="H25" i="2"/>
  <c r="H24" i="2"/>
  <c r="I24" i="2" s="1"/>
  <c r="H22" i="2"/>
  <c r="I22" i="2" s="1"/>
  <c r="H21" i="2"/>
  <c r="I21" i="2" s="1"/>
  <c r="I20" i="2" s="1"/>
  <c r="H15" i="1" s="1"/>
  <c r="C15" i="4" s="1"/>
  <c r="H19" i="2"/>
  <c r="I19" i="2" s="1"/>
  <c r="I18" i="2"/>
  <c r="H18" i="2"/>
  <c r="H17" i="2"/>
  <c r="I17" i="2" s="1"/>
  <c r="I16" i="2"/>
  <c r="H16" i="2"/>
  <c r="H15" i="2"/>
  <c r="I15" i="2" s="1"/>
  <c r="I14" i="2"/>
  <c r="H14" i="2"/>
  <c r="H13" i="2"/>
  <c r="I13" i="2" s="1"/>
  <c r="I12" i="2" s="1"/>
  <c r="H14" i="1" s="1"/>
  <c r="H39" i="1"/>
  <c r="H41" i="1" s="1"/>
  <c r="G39" i="1"/>
  <c r="B24" i="1"/>
  <c r="B33" i="4" s="1"/>
  <c r="B23" i="1"/>
  <c r="B31" i="4" s="1"/>
  <c r="B22" i="1"/>
  <c r="B29" i="4" s="1"/>
  <c r="B21" i="1"/>
  <c r="B27" i="4" s="1"/>
  <c r="B20" i="1"/>
  <c r="B25" i="4" s="1"/>
  <c r="B19" i="1"/>
  <c r="B18" i="1"/>
  <c r="B21" i="4" s="1"/>
  <c r="B17" i="1"/>
  <c r="B19" i="4" s="1"/>
  <c r="B16" i="1"/>
  <c r="B17" i="4" s="1"/>
  <c r="B15" i="1"/>
  <c r="B15" i="4" s="1"/>
  <c r="B14" i="1"/>
  <c r="B13" i="4" s="1"/>
  <c r="G27" i="4" l="1"/>
  <c r="F27" i="4"/>
  <c r="I121" i="2"/>
  <c r="I171" i="2"/>
  <c r="C13" i="4"/>
  <c r="H33" i="4"/>
  <c r="G21" i="4"/>
  <c r="H21" i="4"/>
  <c r="F21" i="4"/>
  <c r="I194" i="2"/>
  <c r="E17" i="4"/>
  <c r="I91" i="2"/>
  <c r="I83" i="2" s="1"/>
  <c r="H20" i="1" s="1"/>
  <c r="C25" i="4" s="1"/>
  <c r="I166" i="2"/>
  <c r="I40" i="2"/>
  <c r="I27" i="2" s="1"/>
  <c r="H17" i="1" s="1"/>
  <c r="I139" i="2"/>
  <c r="I61" i="2"/>
  <c r="I60" i="2" s="1"/>
  <c r="H19" i="1" s="1"/>
  <c r="C23" i="4" s="1"/>
  <c r="I103" i="2"/>
  <c r="H25" i="4" l="1"/>
  <c r="C19" i="4"/>
  <c r="F23" i="4"/>
  <c r="G23" i="4"/>
  <c r="H23" i="4"/>
  <c r="E13" i="4"/>
  <c r="I120" i="2"/>
  <c r="I102" i="2" s="1"/>
  <c r="H22" i="1" l="1"/>
  <c r="H212" i="2"/>
  <c r="H210" i="2" s="1"/>
  <c r="H211" i="2" s="1"/>
  <c r="E19" i="4"/>
  <c r="F19" i="4"/>
  <c r="C29" i="4" l="1"/>
  <c r="I28" i="1"/>
  <c r="E41" i="4" l="1"/>
  <c r="I26" i="1"/>
  <c r="F29" i="4"/>
  <c r="F45" i="4" s="1"/>
  <c r="F16" i="4" s="1"/>
  <c r="F15" i="4" s="1"/>
  <c r="F35" i="4" s="1"/>
  <c r="G29" i="4"/>
  <c r="G45" i="4" s="1"/>
  <c r="G16" i="4" s="1"/>
  <c r="G15" i="4" s="1"/>
  <c r="G35" i="4" s="1"/>
  <c r="G36" i="4" s="1"/>
  <c r="H29" i="4"/>
  <c r="H45" i="4" s="1"/>
  <c r="H16" i="4" s="1"/>
  <c r="H15" i="4" s="1"/>
  <c r="H35" i="4" s="1"/>
  <c r="H36" i="4" s="1"/>
  <c r="C35" i="4"/>
  <c r="C45" i="4"/>
  <c r="E45" i="4"/>
  <c r="E16" i="4" s="1"/>
  <c r="E15" i="4" s="1"/>
  <c r="E35" i="4" s="1"/>
  <c r="E36" i="4" l="1"/>
  <c r="E38" i="4" s="1"/>
  <c r="E37" i="4"/>
  <c r="F37" i="4" s="1"/>
  <c r="C37" i="4"/>
  <c r="C16" i="4"/>
  <c r="C18" i="4"/>
  <c r="C32" i="4"/>
  <c r="C34" i="4"/>
  <c r="C28" i="4"/>
  <c r="C22" i="4"/>
  <c r="C26" i="4"/>
  <c r="C24" i="4"/>
  <c r="C14" i="4"/>
  <c r="C20" i="4"/>
  <c r="F36" i="4"/>
  <c r="C30" i="4"/>
  <c r="I27" i="1"/>
  <c r="E40" i="4" s="1"/>
  <c r="E39" i="4"/>
  <c r="G37" i="4" l="1"/>
  <c r="H37" i="4"/>
  <c r="F38" i="4"/>
  <c r="G38" i="4" s="1"/>
  <c r="H38" i="4" s="1"/>
</calcChain>
</file>

<file path=xl/sharedStrings.xml><?xml version="1.0" encoding="utf-8"?>
<sst xmlns="http://schemas.openxmlformats.org/spreadsheetml/2006/main" count="1520" uniqueCount="822">
  <si>
    <t>PLANILHA ORÇAMENTÁRIA</t>
  </si>
  <si>
    <t>OBRA:</t>
  </si>
  <si>
    <t>NÚCLEOS REGIONAIS DA DPE/MA UNIDADE CAXIAS</t>
  </si>
  <si>
    <r>
      <rPr>
        <b/>
        <sz val="7"/>
        <color rgb="FF000000"/>
        <rFont val="Calibri"/>
        <family val="2"/>
        <charset val="1"/>
      </rPr>
      <t xml:space="preserve">DATA: </t>
    </r>
    <r>
      <rPr>
        <sz val="7"/>
        <color rgb="FF000000"/>
        <rFont val="Calibri"/>
        <family val="2"/>
        <charset val="1"/>
      </rPr>
      <t>05/05/2020</t>
    </r>
  </si>
  <si>
    <r>
      <rPr>
        <b/>
        <sz val="7"/>
        <color rgb="FF000000"/>
        <rFont val="Calibri"/>
        <family val="2"/>
        <charset val="1"/>
      </rPr>
      <t xml:space="preserve">L.S. Hora: </t>
    </r>
    <r>
      <rPr>
        <sz val="7"/>
        <color rgb="FF000000"/>
        <rFont val="Calibri"/>
        <family val="2"/>
        <charset val="1"/>
      </rPr>
      <t>113,85%</t>
    </r>
  </si>
  <si>
    <t xml:space="preserve">BDI: </t>
  </si>
  <si>
    <r>
      <rPr>
        <b/>
        <sz val="7"/>
        <color rgb="FF000000"/>
        <rFont val="Calibri"/>
        <family val="2"/>
        <charset val="1"/>
      </rPr>
      <t>L.S. Mês:</t>
    </r>
    <r>
      <rPr>
        <sz val="7"/>
        <color rgb="FF000000"/>
        <rFont val="Calibri"/>
        <family val="2"/>
        <charset val="1"/>
      </rPr>
      <t xml:space="preserve"> 71,98%</t>
    </r>
  </si>
  <si>
    <t>LOCAL:</t>
  </si>
  <si>
    <t>CAXIAS-MA</t>
  </si>
  <si>
    <t>FONTE</t>
  </si>
  <si>
    <t>REF.</t>
  </si>
  <si>
    <t>SINAPI</t>
  </si>
  <si>
    <t>01/2020 - S/ DESONERAÇÃO</t>
  </si>
  <si>
    <t>CLIENTE:</t>
  </si>
  <si>
    <t>DPE/MA</t>
  </si>
  <si>
    <t>ORSE</t>
  </si>
  <si>
    <t>12/2019 S/ DESONERAÇÃO</t>
  </si>
  <si>
    <t>SEINFRA</t>
  </si>
  <si>
    <t>026.1 -S/  DESONERAÇÃO</t>
  </si>
  <si>
    <t>ÁREA LOTE:</t>
  </si>
  <si>
    <t>600M²</t>
  </si>
  <si>
    <t>CAEMA</t>
  </si>
  <si>
    <t>12/2019 DESONERADO</t>
  </si>
  <si>
    <t>COMPOSIÇÕES PRÓPRIAS</t>
  </si>
  <si>
    <t>Planilha Orçamentária Resumida</t>
  </si>
  <si>
    <t>Item</t>
  </si>
  <si>
    <t>Descrição</t>
  </si>
  <si>
    <t>Total</t>
  </si>
  <si>
    <t>Total sem BDI</t>
  </si>
  <si>
    <t>Total do BDI</t>
  </si>
  <si>
    <t>Total Geral</t>
  </si>
  <si>
    <t>Quatrocentos e sessenta e quatro reais oitocentos e cinquenta e quatro e treze centavos</t>
  </si>
  <si>
    <r>
      <rPr>
        <b/>
        <sz val="7"/>
        <color rgb="FF000000"/>
        <rFont val="Calibri"/>
        <family val="2"/>
        <charset val="1"/>
      </rPr>
      <t xml:space="preserve">L.S. Hora: </t>
    </r>
    <r>
      <rPr>
        <sz val="7"/>
        <color rgb="FF000000"/>
        <rFont val="Calibri"/>
        <family val="2"/>
        <charset val="1"/>
      </rPr>
      <t>112,86%</t>
    </r>
  </si>
  <si>
    <r>
      <rPr>
        <b/>
        <sz val="7"/>
        <color rgb="FF000000"/>
        <rFont val="Calibri"/>
        <family val="2"/>
        <charset val="1"/>
      </rPr>
      <t>L.S. Mês:</t>
    </r>
    <r>
      <rPr>
        <sz val="7"/>
        <color rgb="FF000000"/>
        <rFont val="Calibri"/>
        <family val="2"/>
        <charset val="1"/>
      </rPr>
      <t xml:space="preserve"> 71,21%</t>
    </r>
  </si>
  <si>
    <t>01/20020 S/ DESONERAÇÃO</t>
  </si>
  <si>
    <t>ITEM</t>
  </si>
  <si>
    <t>CÓDIGO</t>
  </si>
  <si>
    <t>DESCRIÇÃO</t>
  </si>
  <si>
    <t>UND</t>
  </si>
  <si>
    <t>QNT</t>
  </si>
  <si>
    <t>PREÇO
UNITÁRIO R$</t>
  </si>
  <si>
    <t>PREÇO
UNITÁRIO C/ BDI R$</t>
  </si>
  <si>
    <t>PREÇO
TOTAL R$</t>
  </si>
  <si>
    <t xml:space="preserve"> 1 </t>
  </si>
  <si>
    <t>SERVIÇOS PRELIMINARES</t>
  </si>
  <si>
    <t xml:space="preserve"> 1.1 </t>
  </si>
  <si>
    <t xml:space="preserve"> 74209/001 </t>
  </si>
  <si>
    <t>PLACA DE OBRA EM CHAPA DE ACO GALVANIZADO</t>
  </si>
  <si>
    <t>m²</t>
  </si>
  <si>
    <t xml:space="preserve"> 1.2 </t>
  </si>
  <si>
    <t xml:space="preserve"> 6096 </t>
  </si>
  <si>
    <t>Ligação Predial de Água em Mureta de Concreto, Provisória ou Definitiva, com Fornecimento de Material, inclusive Mureta e Hidrômetro, Rede DN 50mm</t>
  </si>
  <si>
    <t>UN</t>
  </si>
  <si>
    <t xml:space="preserve"> 1.3 </t>
  </si>
  <si>
    <t xml:space="preserve"> 99059 </t>
  </si>
  <si>
    <t>LOCACAO CONVENCIONAL DE OBRA, UTILIZANDO GABARITO DE TÁBUAS CORRIDAS PONTALETADAS A CADA 2,00M -  2 UTILIZAÇÕES. AF_10/2018</t>
  </si>
  <si>
    <t>M</t>
  </si>
  <si>
    <t xml:space="preserve"> 1.4 </t>
  </si>
  <si>
    <t xml:space="preserve"> 4654 </t>
  </si>
  <si>
    <t>Locação de container - Almoxarifado com banheiro - 6,00 x 2,30m</t>
  </si>
  <si>
    <t>mês</t>
  </si>
  <si>
    <t xml:space="preserve"> 1.5 </t>
  </si>
  <si>
    <t xml:space="preserve"> 4656 </t>
  </si>
  <si>
    <t>Locação de container - Banheiro com chuveiros e vasos - 4,30 x 2,30m</t>
  </si>
  <si>
    <t xml:space="preserve"> 1.6 </t>
  </si>
  <si>
    <t xml:space="preserve"> 41598 </t>
  </si>
  <si>
    <t>ENTRADA PROVISORIA DE ENERGIA ELETRICA AEREA TRIFASICA 40A EM POSTE MADEIRA</t>
  </si>
  <si>
    <t xml:space="preserve"> 1.7 </t>
  </si>
  <si>
    <t xml:space="preserve"> 90 </t>
  </si>
  <si>
    <t>CREA-MA</t>
  </si>
  <si>
    <t>A R T TABELA DO CREA ACIMA DE 15000,01</t>
  </si>
  <si>
    <t xml:space="preserve"> 2 </t>
  </si>
  <si>
    <t>ADMINISTRAÇÃO DE OBRA</t>
  </si>
  <si>
    <t xml:space="preserve"> 2.1 </t>
  </si>
  <si>
    <t xml:space="preserve"> 93565 </t>
  </si>
  <si>
    <t>ENGENHEIRO CIVIL DE OBRA JUNIOR COM ENCARGOS COMPLEMENTARES</t>
  </si>
  <si>
    <t>MES</t>
  </si>
  <si>
    <t xml:space="preserve"> 2.2 </t>
  </si>
  <si>
    <t xml:space="preserve"> 93572 </t>
  </si>
  <si>
    <t>ENCARREGADO GERAL DE OBRAS COM ENCARGOS COMPLEMENTARES</t>
  </si>
  <si>
    <t xml:space="preserve"> 3 </t>
  </si>
  <si>
    <t>MOVIMENTAÇÃO DE TERRA</t>
  </si>
  <si>
    <t xml:space="preserve"> 3.1 </t>
  </si>
  <si>
    <t xml:space="preserve"> C0329 </t>
  </si>
  <si>
    <t>ATERRO C/COMPACTAÇÃO MECÂNICA E CONTROLE, MAT. PRODUZIDO (S/TRANSP.)</t>
  </si>
  <si>
    <t>m³</t>
  </si>
  <si>
    <t xml:space="preserve"> 3.2 </t>
  </si>
  <si>
    <t xml:space="preserve"> 2491 </t>
  </si>
  <si>
    <t>Desmatamento, destocamento e limpeza mecanizada de terreno c/árvores de diâm. até 0,15m</t>
  </si>
  <si>
    <t xml:space="preserve"> 3.3 </t>
  </si>
  <si>
    <t xml:space="preserve"> 4574 </t>
  </si>
  <si>
    <t>Escavação, carga e transporte de material de 1ª  categoria, com carregadeira, dmt 2001 a 3000m</t>
  </si>
  <si>
    <t xml:space="preserve"> 4 </t>
  </si>
  <si>
    <t>INFRAESTRUTURA</t>
  </si>
  <si>
    <t xml:space="preserve"> 4.1 </t>
  </si>
  <si>
    <t>FUNDAÇÕES</t>
  </si>
  <si>
    <t xml:space="preserve"> 4.1.1 </t>
  </si>
  <si>
    <t xml:space="preserve"> 96523 </t>
  </si>
  <si>
    <t>ESCAVAÇÃO MANUAL PARA BLOCO DE COROAMENTO OU SAPATA, COM PREVISÃO DE FÔRMA. AF_06/2017</t>
  </si>
  <si>
    <t xml:space="preserve"> 4.1.2 </t>
  </si>
  <si>
    <t xml:space="preserve"> 96526 </t>
  </si>
  <si>
    <t>ESCAVAÇÃO MANUAL DE VALA PARA VIGA BALDRAME, SEM PREVISÃO DE FÔRMA. AF_06/2017</t>
  </si>
  <si>
    <t xml:space="preserve"> 4.1.3 </t>
  </si>
  <si>
    <t xml:space="preserve"> 96619 </t>
  </si>
  <si>
    <t>LASTRO DE CONCRETO MAGRO, APLICADO EM BLOCOS DE COROAMENTO OU SAPATAS, ESPESSURA DE 5 CM. AF_08/2017</t>
  </si>
  <si>
    <t xml:space="preserve"> 4.1.4 </t>
  </si>
  <si>
    <t xml:space="preserve"> 93382 </t>
  </si>
  <si>
    <t>REATERRO MANUAL DE VALAS COM COMPACTAÇÃO MECANIZADA. AF_04/2016</t>
  </si>
  <si>
    <t xml:space="preserve"> 4.1.5 </t>
  </si>
  <si>
    <t xml:space="preserve"> 96545 </t>
  </si>
  <si>
    <t>ARMAÇÃO DE BLOCO, VIGA BALDRAME OU SAPATA UTILIZANDO AÇO CA-50 DE 8 MM - MONTAGEM. AF_06/2017</t>
  </si>
  <si>
    <t>KG</t>
  </si>
  <si>
    <t xml:space="preserve"> 96543 </t>
  </si>
  <si>
    <t>ARMAÇÃO DE BLOCO, VIGA BALDRAME E SAPATA UTILIZANDO AÇO CA-60 DE 5 MM - MONTAGEM. AF_06/2017</t>
  </si>
  <si>
    <t xml:space="preserve"> 4.1.6 </t>
  </si>
  <si>
    <t xml:space="preserve"> 96546 </t>
  </si>
  <si>
    <t>ARMAÇÃO DE BLOCO, VIGA BALDRAME OU SAPATA UTILIZANDO AÇO CA-50 DE 10 MM - MONTAGEM. AF_06/2017</t>
  </si>
  <si>
    <t xml:space="preserve"> 4.1.7 </t>
  </si>
  <si>
    <t xml:space="preserve"> 96555 </t>
  </si>
  <si>
    <t>CONCRETAGEM DE BLOCOS DE COROAMENTO E VIGAS BALDRAME, FCK 30 MPA, COM USO DE JERICA  LANÇAMENTO, ADENSAMENTO E ACABAMENTO. AF_06/2017</t>
  </si>
  <si>
    <t xml:space="preserve"> 4.1.8 </t>
  </si>
  <si>
    <t xml:space="preserve"> 74106/001 </t>
  </si>
  <si>
    <t>IMPERMEABILIZACAO DE ESTRUTURAS ENTERRADAS, COM TINTA ASFALTICA, DUAS DEMAOS.</t>
  </si>
  <si>
    <t xml:space="preserve"> 4.1.9 </t>
  </si>
  <si>
    <t xml:space="preserve"> 84153 </t>
  </si>
  <si>
    <t>APARELHO DE APOIO NEOPRENE NAO FRETADO (1,4KG/DM3)</t>
  </si>
  <si>
    <t xml:space="preserve"> 4.1.10 </t>
  </si>
  <si>
    <t xml:space="preserve"> 100765 </t>
  </si>
  <si>
    <t>PILAR METÁLICO PERFIL LAMINADO/SOLDADO EM AÇO ESTRUTURAL, COM CONEXÕES PARAFUSADAS, INCLUSOS MÃO DE OBRA, TRANSPORTE E IÇAMENTO UTILIZANDO GUINDASTE - FORNECIMENTO E INSTALAÇÃO. AF_01/2020_P</t>
  </si>
  <si>
    <t xml:space="preserve"> 4.2 </t>
  </si>
  <si>
    <t>CONTENÇÃO</t>
  </si>
  <si>
    <t xml:space="preserve"> 4.2.1 </t>
  </si>
  <si>
    <t xml:space="preserve"> 93358 </t>
  </si>
  <si>
    <t>ESCAVAÇÃO MANUAL DE VALA COM PROFUNDIDADE MENOR OU IGUAL A 1,30 M. AF_03/2016</t>
  </si>
  <si>
    <t xml:space="preserve"> 4.2.2 </t>
  </si>
  <si>
    <t xml:space="preserve"> 93378 </t>
  </si>
  <si>
    <t>REATERRO MECANIZADO DE VALA COM RETROESCAVADEIRA (CAPACIDADE DA CAÇAMBA DA RETRO: 0,26 M³ / POTÊNCIA: 88 HP), LARGURA ATÉ 0,8 M, PROFUNDIDADE ATÉ 1,5 M, COM SOLO DE 1ª CATEGORIA EM LOCAIS COM BAIXO NÍVEL DE INTERFERÊNCIA. AF_04/2016</t>
  </si>
  <si>
    <t xml:space="preserve"> 4.2.3</t>
  </si>
  <si>
    <t xml:space="preserve"> C1808 </t>
  </si>
  <si>
    <t>MURO DE ARRIMO C/ BLOCOS DE CONCRETO ARTICULADO (30X15X28)cm</t>
  </si>
  <si>
    <t xml:space="preserve"> 4.2.4</t>
  </si>
  <si>
    <t xml:space="preserve"> 73990/001 </t>
  </si>
  <si>
    <t>ARMACAO ACO CA-50 P/1,0M3 DE CONCRETO</t>
  </si>
  <si>
    <t xml:space="preserve"> 4.2.5</t>
  </si>
  <si>
    <t xml:space="preserve"> 97095 </t>
  </si>
  <si>
    <t>CONCRETAGEM DE RADIER, PISO OU LAJE SOBRE SOLO, FCK 30 MPA, PARA ESPESSURA DE 15 CM - LANÇAMENTO, ADENSAMENTO E ACABAMENTO. AF_09/2017</t>
  </si>
  <si>
    <t xml:space="preserve"> 4.2.6</t>
  </si>
  <si>
    <t xml:space="preserve"> 94962 </t>
  </si>
  <si>
    <t>CONCRETO MAGRO PARA LASTRO, TRAÇO 1:4,5:4,5 (CIMENTO/ AREIA MÉDIA/ BRITA 1)  - PREPARO MECÂNICO COM BETONEIRA 400 L. AF_07/2016</t>
  </si>
  <si>
    <t xml:space="preserve"> 4.2.7</t>
  </si>
  <si>
    <t xml:space="preserve"> 5651 </t>
  </si>
  <si>
    <t>FORMA TABUA PARA CONCRETO EM FUNDACAO C/ REAPROVEITAMENTO 5X</t>
  </si>
  <si>
    <t xml:space="preserve"> 4.2.8</t>
  </si>
  <si>
    <t xml:space="preserve"> 68053 </t>
  </si>
  <si>
    <t>FORNECIMENTO/INSTALACAO LONA PLASTICA PRETA, PARA IMPERMEABILIZACAO, ESPESSURA 150 MICRAS.</t>
  </si>
  <si>
    <t xml:space="preserve"> 5 </t>
  </si>
  <si>
    <t>COBERTURA</t>
  </si>
  <si>
    <t xml:space="preserve"> 5.1 </t>
  </si>
  <si>
    <t xml:space="preserve"> 306 </t>
  </si>
  <si>
    <t>Toldo em policarbonato alveolar 6 mm, em forma piramidal - fornecimento e instalação</t>
  </si>
  <si>
    <t xml:space="preserve"> 5.2 </t>
  </si>
  <si>
    <t xml:space="preserve"> CP-2020-18 </t>
  </si>
  <si>
    <t>Próprio</t>
  </si>
  <si>
    <t>Execução de Platibanda em Chapas de aço galvanizado n°18 fixada em estrutura metálica.</t>
  </si>
  <si>
    <t xml:space="preserve"> 5.3</t>
  </si>
  <si>
    <t xml:space="preserve"> 92580 </t>
  </si>
  <si>
    <t>TRAMA DE AÇO COMPOSTA POR TERÇAS PARA TELHADOS DE ATÉ 2 ÁGUAS PARA TELHA ONDULADA DE FIBROCIMENTO, METÁLICA, PLÁSTICA OU TERMOACÚSTICA, INCLUSO TRANSPORTE VERTICAL. AF_07/2019</t>
  </si>
  <si>
    <t xml:space="preserve"> 5.4</t>
  </si>
  <si>
    <t xml:space="preserve"> 92616 </t>
  </si>
  <si>
    <t>FABRICAÇÃO E INSTALAÇÃO DE TESOURA INTEIRA EM AÇO, VÃO DE 10 M, PARA TELHA ONDULADA DE FIBROCIMENTO, METÁLICA, PLÁSTICA OU TERMOACÚSTICA, INCLUSO IÇAMENTO. AF_12/2015</t>
  </si>
  <si>
    <t xml:space="preserve"> 5.5</t>
  </si>
  <si>
    <t xml:space="preserve"> 4652 </t>
  </si>
  <si>
    <t>Pintura de proteção sobre superfícies metálicas com 01 demão de primer à base de epóxi - REZINC WBS - RENNER ou similar - R1</t>
  </si>
  <si>
    <t xml:space="preserve"> 5.6</t>
  </si>
  <si>
    <t xml:space="preserve"> 9961 </t>
  </si>
  <si>
    <t>Telhamento com telha metálica em chapa de aço galvanizado natural ondulada e=0,5mm</t>
  </si>
  <si>
    <t xml:space="preserve"> 5.7</t>
  </si>
  <si>
    <t xml:space="preserve"> 94229 </t>
  </si>
  <si>
    <t>CALHA EM CHAPA DE AÇO GALVANIZADO NÚMERO 24, DESENVOLVIMENTO DE 100 CM, INCLUSO TRANSPORTE VERTICAL. AF_07/2019</t>
  </si>
  <si>
    <t xml:space="preserve"> 5.8</t>
  </si>
  <si>
    <t xml:space="preserve"> 100327 </t>
  </si>
  <si>
    <t>RUFO EXTERNO/INTERNO EM CHAPA DE AÇO GALVANIZADO NÚMERO 26, CORTE DE 33 CM, INCLUSO IÇAMENTO. AF_07/2019</t>
  </si>
  <si>
    <t xml:space="preserve"> 5.9</t>
  </si>
  <si>
    <t xml:space="preserve"> 254 </t>
  </si>
  <si>
    <t>Cumeeira em alumínio - 30cm de cada lado, e= 0,8mm</t>
  </si>
  <si>
    <t>m</t>
  </si>
  <si>
    <t xml:space="preserve"> 5.10</t>
  </si>
  <si>
    <t xml:space="preserve"> 10029 </t>
  </si>
  <si>
    <t>Impermeabilização c/ manta asfáltica aluminizada 3mm, estruturada com não-tecido de poliéster, inclusive aplicação de 1 demão de primer</t>
  </si>
  <si>
    <t xml:space="preserve"> 6 </t>
  </si>
  <si>
    <t>PAREDES, PAINEIS, FORRO, REVESTIMENTO E PINTURA</t>
  </si>
  <si>
    <t xml:space="preserve"> 6.1 </t>
  </si>
  <si>
    <t>EXTERNO</t>
  </si>
  <si>
    <t xml:space="preserve"> 6.1.1 </t>
  </si>
  <si>
    <t xml:space="preserve"> 8789 </t>
  </si>
  <si>
    <t>Muro em alvenaria bloco cerâmico, e= 0,19m, c/ alv de pedra 0,35 x 0,60m, colunas (9x20cm) e cintamento (9x15cm) superior e inferior concreto armado fck = 15,0 Mpa cada 3,00m, chapisco e reboco. (LATERAL E FUNDO)</t>
  </si>
  <si>
    <t xml:space="preserve"> 6.1.2 </t>
  </si>
  <si>
    <t xml:space="preserve"> 72132 </t>
  </si>
  <si>
    <t>ALVENARIA EM TIJOLO CERAMICO MACICO 5X10X20CM 1/2 VEZ (ESPESSURA 10CM), ASSENTADO COM ARGAMASSA TRACO 1:2:8 (CIMENTO, CAL E AREIA)</t>
  </si>
  <si>
    <t xml:space="preserve"> 6.1.3 </t>
  </si>
  <si>
    <t xml:space="preserve"> 71623 </t>
  </si>
  <si>
    <t>CHAPIM DE CONCRETO APARENTE COM ACABAMENTO DESEMPENADO, FORMA DE COMPENSADO PLASTIFICADO (MADEIRIT) DE 14 X 10 CM, FUNDIDO NO LOCAL.</t>
  </si>
  <si>
    <t xml:space="preserve"> 6.1.4</t>
  </si>
  <si>
    <t xml:space="preserve"> 89168 </t>
  </si>
  <si>
    <t>(COMPOSIÇÃO REPRESENTATIVA) DO SERVIÇO DE ALVENARIA DE VEDAÇÃO DE BLOCOS VAZADOS DE CERÂMICA DE 9X19X19CM (ESPESSURA 9CM), PARA EDIFICAÇÃO HABITACIONAL UNIFAMILIAR (CASA) E EDIFICAÇÃO PÚBLICA PADRÃO. AF_11/2014. (MURETA FACHADA H=0,5 E  ALVENARIA EMBASAMENTO</t>
  </si>
  <si>
    <t xml:space="preserve"> 6.1.5</t>
  </si>
  <si>
    <t xml:space="preserve"> C0589 </t>
  </si>
  <si>
    <t>CAIAÇÃO EM TRES DEMÃOS EM PAREDES</t>
  </si>
  <si>
    <t xml:space="preserve"> 6.1.6</t>
  </si>
  <si>
    <t xml:space="preserve"> 87794 </t>
  </si>
  <si>
    <t>EMBOÇO OU MASSA ÚNICA EM ARGAMASSA TRAÇO 1:2:8, PREPARO MANUAL, APLICADA MANUALMENTE EM PANOS CEGOS DE FACHADA (SEM PRESENÇA DE VÃOS), ESPESSURA DE 25 MM. AF_06/2014</t>
  </si>
  <si>
    <t xml:space="preserve"> 6.1.7</t>
  </si>
  <si>
    <t xml:space="preserve"> 88487 </t>
  </si>
  <si>
    <t>APLICAÇÃO MANUAL DE PINTURA COM TINTA LÁTEX PVA EM PAREDES, DUAS DEMÃOS. AF_06/2014</t>
  </si>
  <si>
    <t xml:space="preserve"> 6.1.8</t>
  </si>
  <si>
    <t xml:space="preserve"> 87894 </t>
  </si>
  <si>
    <t>CHAPISCO APLICADO EM ALVENARIA (SEM PRESENÇA DE VÃOS) E ESTRUTURAS DE CONCRETO DE FACHADA, COM COLHER DE PEDREIRO.  ARGAMASSA TRAÇO 1:3 COM PREPARO EM BETONEIRA 400L. AF_06/2014</t>
  </si>
  <si>
    <t xml:space="preserve"> 6.2 </t>
  </si>
  <si>
    <t>INTERNO (ENTRE CONTAINERS)</t>
  </si>
  <si>
    <t xml:space="preserve"> 6.2.1 </t>
  </si>
  <si>
    <t xml:space="preserve"> 96371 </t>
  </si>
  <si>
    <t>PAREDE COM PLACAS DE GESSO ACARTONADO (DRYWALL), PARA USO INTERNO, COM UMA FACE SIMPLES E ESTRUTURA METÁLICA COM GUIAS SIMPLES, COM VÃOS. AF_06/2017_P</t>
  </si>
  <si>
    <t xml:space="preserve"> 6.2.2 </t>
  </si>
  <si>
    <t xml:space="preserve"> 96361 </t>
  </si>
  <si>
    <t>PAREDE COM PLACAS DE GESSO ACARTONADO (DRYWALL), PARA USO INTERNO, COM DUAS FACES SIMPLES E ESTRUTURA METÁLICA COM GUIAS DUPLAS, COM VÃOS. AF_06/2017_P</t>
  </si>
  <si>
    <t xml:space="preserve"> 6.2.3 </t>
  </si>
  <si>
    <t xml:space="preserve"> 1979 </t>
  </si>
  <si>
    <t>Isolamento acústico c/ painel  em lã de vidro e = 50mm (isover-santa marina ref psi - 30/50mm ou similar)</t>
  </si>
  <si>
    <t xml:space="preserve"> 6.2.4 </t>
  </si>
  <si>
    <t xml:space="preserve"> 88497 </t>
  </si>
  <si>
    <t>APLICAÇÃO E LIXAMENTO DE MASSA LÁTEX EM PAREDES, DUAS DEMÃOS. AF_06/2014</t>
  </si>
  <si>
    <t xml:space="preserve"> 6.2.5 </t>
  </si>
  <si>
    <t xml:space="preserve"> 6.2.6 </t>
  </si>
  <si>
    <t xml:space="preserve"> 96114 </t>
  </si>
  <si>
    <t>FORRO EM DRYWALL, PARA AMBIENTES COMERCIAIS, INCLUSIVE ESTRUTURA DE FIXAÇÃO. AF_05/2017_P</t>
  </si>
  <si>
    <t xml:space="preserve"> 6.2.7 </t>
  </si>
  <si>
    <t xml:space="preserve"> 88496 </t>
  </si>
  <si>
    <t>APLICAÇÃO E LIXAMENTO DE MASSA LÁTEX EM TETO, DUAS DEMÃOS. AF_06/2014</t>
  </si>
  <si>
    <t xml:space="preserve"> 6.2.8 </t>
  </si>
  <si>
    <t xml:space="preserve"> 88486 </t>
  </si>
  <si>
    <t>APLICAÇÃO MANUAL DE PINTURA COM TINTA LÁTEX PVA EM TETO, DUAS DEMÃOS. AF_06/2014</t>
  </si>
  <si>
    <t xml:space="preserve"> 6.3 </t>
  </si>
  <si>
    <t>PAINÉIS COBERTURA</t>
  </si>
  <si>
    <t xml:space="preserve"> 6.3.1 </t>
  </si>
  <si>
    <t>ALVENARIA DE VEDAÇÃO DE BLOCOS VAZADOS DE CERÂMICA DE 9X19X19CM (ESPESSURA 9CM), PARA EDIFICAÇÃO HABITACIONAL UNIFAMILIAR (CASA) E EDIFICAÇÃO PÚBLICA PADRÃO. AF_11/2014 (ALVENARIA COBERTURA)</t>
  </si>
  <si>
    <t xml:space="preserve"> 6.3.2 </t>
  </si>
  <si>
    <t xml:space="preserve"> 6.3.3 </t>
  </si>
  <si>
    <t xml:space="preserve"> 7 </t>
  </si>
  <si>
    <t>PAVIMENTAÇÃO</t>
  </si>
  <si>
    <t xml:space="preserve"> 7.1 </t>
  </si>
  <si>
    <t>ÁREA EXTERNA</t>
  </si>
  <si>
    <t xml:space="preserve"> 7.1.1 </t>
  </si>
  <si>
    <t xml:space="preserve"> 94994 </t>
  </si>
  <si>
    <t>EXECUÇÃO DE PASSEIO (CALÇADA) OU PISO DE CONCRETO COM CONCRETO MOLDADO IN LOCO, FEITO EM OBRA, ACABAMENTO CONVENCIONAL, ESPESSURA 8 CM, ARMADO. AF_07/2016</t>
  </si>
  <si>
    <t xml:space="preserve"> 7.1.2</t>
  </si>
  <si>
    <t xml:space="preserve"> 2238 </t>
  </si>
  <si>
    <t>Pavimentação c/ brita granítica  nº1, espalhada, e = 5,0cm</t>
  </si>
  <si>
    <t xml:space="preserve"> 7.1.3</t>
  </si>
  <si>
    <t xml:space="preserve"> 4864 </t>
  </si>
  <si>
    <t>Piso tátil direcional e de alerta, em concreto colorido, p/deficientes visuais, dimensões 30x30cm, aplicado com argamassa industrializada ac-ii, rejuntado, exclusive regularização de base</t>
  </si>
  <si>
    <t xml:space="preserve"> 7.1.4</t>
  </si>
  <si>
    <t xml:space="preserve"> 7323 </t>
  </si>
  <si>
    <t>Piso tátil direcional e/ou alerta, em borracha, p/deficientes visuais, dimensões 25x25cm, aplicado, rejuntado, exclusive regularização de base</t>
  </si>
  <si>
    <t xml:space="preserve"> 7.1.5</t>
  </si>
  <si>
    <t xml:space="preserve"> 12436 </t>
  </si>
  <si>
    <t>Rampa padrão para acesso de deficientes a passeio público, em concreto simples Fck=25MPa, desempolada, pintada em novacor, 02 demãos e piso tátil de alerta/direcional.</t>
  </si>
  <si>
    <t>un</t>
  </si>
  <si>
    <t xml:space="preserve"> 7.1.6</t>
  </si>
  <si>
    <t xml:space="preserve"> 92394 </t>
  </si>
  <si>
    <t>EXECUÇÃO DE PAVIMENTO EM PISO INTERTRAVADO, COM BLOCO SEXTAVADO DE 25 X 25 CM, ESPESSURA 8 CM. AF_12/2015</t>
  </si>
  <si>
    <t xml:space="preserve"> 7.2</t>
  </si>
  <si>
    <t>ÁREA INTERNA (ENTRE CONTAINERS)</t>
  </si>
  <si>
    <t xml:space="preserve"> 7.2 .1</t>
  </si>
  <si>
    <t xml:space="preserve"> 95240 </t>
  </si>
  <si>
    <t>LASTRO DE CONCRETO MAGRO, APLICADO EM PISOS OU RADIERS, ESPESSURA DE 3 CM. AF_07/2016</t>
  </si>
  <si>
    <t xml:space="preserve"> 7.2 .3</t>
  </si>
  <si>
    <t xml:space="preserve"> 7.2 .4</t>
  </si>
  <si>
    <t xml:space="preserve"> 87642 </t>
  </si>
  <si>
    <t>CONTRAPISO EM ARGAMASSA TRAÇO 1:4 (CIMENTO E AREIA), PREPARO MANUAL, APLICADO EM ÁREAS SECAS SOBRE LAJE, ADERIDO, ESPESSURA 4CM. AF_06/2014</t>
  </si>
  <si>
    <t xml:space="preserve"> 7.2 .5</t>
  </si>
  <si>
    <t xml:space="preserve"> 87251 </t>
  </si>
  <si>
    <t>REVESTIMENTO CERÂMICO PARA PISO COM PLACAS TIPO ESMALTADA EXTRA DE DIMENSÕES 45X45 CM APLICADA EM AMBIENTES DE ÁREA MAIOR QUE 10 M2. AF_06/2014</t>
  </si>
  <si>
    <t xml:space="preserve"> 7.2 .6</t>
  </si>
  <si>
    <t xml:space="preserve"> 88649 </t>
  </si>
  <si>
    <t>RODAPÉ CERÂMICO DE 7CM DE ALTURA COM PLACAS TIPO ESMALTADA EXTRA DE DIMENSÕES 45X45CM. AF_06/2014</t>
  </si>
  <si>
    <t xml:space="preserve"> 8 </t>
  </si>
  <si>
    <t>ESQUADRIAS</t>
  </si>
  <si>
    <t xml:space="preserve"> 8.1 </t>
  </si>
  <si>
    <t xml:space="preserve"> 9035 </t>
  </si>
  <si>
    <t>Gradil Nylofor 3D, malha 20x5cm, Ø 5mm 250x243 cm, pintura branca, verde e preta, Belgo ou similar, inclusive postes (secção 60x40mm e h=3,20m) e acessórios</t>
  </si>
  <si>
    <t xml:space="preserve"> 8.2 </t>
  </si>
  <si>
    <t xml:space="preserve"> 94570 </t>
  </si>
  <si>
    <t>JANELA DE ALUMÍNIO DE CORRER COM 2 FOLHAS PARA VIDROS, COM VIDROS, BATENTE, ACABAMENTO COM ACETATO OU BRILHANTE E FERRAGENS. EXCLUSIVE ALIZAR E CONTRAMARCO. FORNECIMENTO E INSTALAÇÃO. AF_12/2019</t>
  </si>
  <si>
    <t xml:space="preserve"> 8.3 </t>
  </si>
  <si>
    <t xml:space="preserve"> CAXIAS-CPU-03 </t>
  </si>
  <si>
    <t>FIXO DE VIDRO TEMPERADO 2 FOLHAS (1,68X2.66)m  E=10mm</t>
  </si>
  <si>
    <t>CJ</t>
  </si>
  <si>
    <t xml:space="preserve"> 8.4 </t>
  </si>
  <si>
    <t xml:space="preserve"> C1955 </t>
  </si>
  <si>
    <t>PORTA 2 FOLHAS. FIXA 2 FOLHAS. 2 BANDEIRAS, VIDRO TEMPERADO DE10mm (3.40X2,66)m</t>
  </si>
  <si>
    <t xml:space="preserve"> 9 </t>
  </si>
  <si>
    <t>INSTALAÇÕES</t>
  </si>
  <si>
    <t xml:space="preserve"> 9.1 </t>
  </si>
  <si>
    <t>INSTALAÇÕES ELÉTRICAS</t>
  </si>
  <si>
    <t xml:space="preserve"> 9.1.1 </t>
  </si>
  <si>
    <t xml:space="preserve"> 11136 </t>
  </si>
  <si>
    <t>Entrada de energia eltrica trifsica demanda entre 15,2 e 19 kw - Rev 01</t>
  </si>
  <si>
    <t xml:space="preserve"> 9.1.2 </t>
  </si>
  <si>
    <t xml:space="preserve"> 170897 </t>
  </si>
  <si>
    <t>EXECUÇÃO MURETA EM ALVENARIA DE BLOCO DE CONCRETO, PARA A INSTALAÇÃO DE QUADRO DE MEDIÇÃO TRIFÁSICO PADRÃO CEMAR, NAS DIMENSÕES 2,10 X 2,05 X 0,40M EXECUÇÃO, COM FORNECIMENTO DE TODOS OS MATERIAIS DP1707-01 FLS. 01/02</t>
  </si>
  <si>
    <t xml:space="preserve"> 9.1.3 </t>
  </si>
  <si>
    <t xml:space="preserve"> 440 </t>
  </si>
  <si>
    <t>Interligação entre a medição e o quadro de distribuição com eletroduto de 1 1/2" e 4 condutores de 10,0 mm2</t>
  </si>
  <si>
    <t xml:space="preserve"> 9.1.4 </t>
  </si>
  <si>
    <t xml:space="preserve"> 93128 </t>
  </si>
  <si>
    <t>PONTO DE ILUMINAÇÃO RESIDENCIAL INCLUINDO INTERRUPTOR SIMPLES, CAIXA ELÉTRICA, ELETRODUTO, CABO, RASGO, QUEBRA E CHUMBAMENTO (EXCLUINDO LUMINÁRIA E LÂMPADA). AF_01/2016</t>
  </si>
  <si>
    <t xml:space="preserve"> 9.1.5 </t>
  </si>
  <si>
    <t xml:space="preserve"> 97583 </t>
  </si>
  <si>
    <t>LUMINÁRIA TIPO CALHA, DE SOBREPOR, COM 1 LÂMPADA TUBULAR DE 18 W - FORNECIMENTO E INSTALAÇÃO. AF_11/2017</t>
  </si>
  <si>
    <t xml:space="preserve"> 9.1.6 </t>
  </si>
  <si>
    <t xml:space="preserve"> 3397 </t>
  </si>
  <si>
    <t>Ponto de tomada 3p para ar condicionado até 3000 va, com eletroduto de pvc flexível sanfonado embutido  Ø 3/4", incluindo conjunto astop/30a-220v, inclusive aterramento</t>
  </si>
  <si>
    <t>pt</t>
  </si>
  <si>
    <t xml:space="preserve"> 9.1.7 </t>
  </si>
  <si>
    <t xml:space="preserve"> 3298 </t>
  </si>
  <si>
    <t>Ponto de tomada 2p+t, ABNT, de embutir, 10 A, com eletroduto de pvc flexível sanfonado embutido Ø 3/4", fio rigido 2,5mm² (fio 12), inclusive placa em pvc e aterramento</t>
  </si>
  <si>
    <t xml:space="preserve"> 9.1.9 </t>
  </si>
  <si>
    <t xml:space="preserve"> CAXIAS-CPU-04 </t>
  </si>
  <si>
    <t>SINAPI (93142) MODIFICADO - PONTO DE TOMADA RESIDENCIAL INCLUINDO TOMADA (2 MÓDULOS) 10A/250V, CAIXA ELÉTRICA, ELETRODUTO, CABO, . AF_01/2016</t>
  </si>
  <si>
    <t xml:space="preserve"> 9.1.10 </t>
  </si>
  <si>
    <t xml:space="preserve"> 83446 </t>
  </si>
  <si>
    <t>CAIXA DE PASSAGEM 30X30X40 COM TAMPA E DRENO BRITA</t>
  </si>
  <si>
    <t xml:space="preserve"> 9.2 </t>
  </si>
  <si>
    <t>CABEAMENTO ESTRUTURADO</t>
  </si>
  <si>
    <t xml:space="preserve"> 9.2.1 </t>
  </si>
  <si>
    <t xml:space="preserve"> 7139 </t>
  </si>
  <si>
    <t>Ponto para cabeamento estruturado embutido, com eletroduto pvc rígido  Ø 3/4" c/cabo UTP 4 pares cat. 6</t>
  </si>
  <si>
    <t xml:space="preserve"> 9.2.2 </t>
  </si>
  <si>
    <t xml:space="preserve"> 6387 </t>
  </si>
  <si>
    <t>*Caixa de passagem cp2-080 (60x60x80cm)</t>
  </si>
  <si>
    <t xml:space="preserve"> 9.2.3 </t>
  </si>
  <si>
    <t xml:space="preserve"> 674 </t>
  </si>
  <si>
    <t>Ponto de telefone c/tomada padrão Telebrás, com canaleta plastica c/divisoria 20x10mm, aparente</t>
  </si>
  <si>
    <t xml:space="preserve"> 9.2.4 </t>
  </si>
  <si>
    <t xml:space="preserve"> 9.2.5 </t>
  </si>
  <si>
    <t xml:space="preserve"> 97667 </t>
  </si>
  <si>
    <t>ELETRODUTO FLEXÍVEL CORRUGADO, PEAD, DN 50 (1 ½)  - FORNECIMENTO E INSTALAÇÃO. AF_04/2016</t>
  </si>
  <si>
    <t xml:space="preserve"> 9.2.6 </t>
  </si>
  <si>
    <t xml:space="preserve"> 697 </t>
  </si>
  <si>
    <t>Fornecimento e lançamento de cabo utp 4 pares cat 5e</t>
  </si>
  <si>
    <t xml:space="preserve"> 9.3 </t>
  </si>
  <si>
    <t>INSTALAÇÕES HIDROSSANITÁRIAS</t>
  </si>
  <si>
    <t xml:space="preserve"> 9.3.1 </t>
  </si>
  <si>
    <t>ESGOTO</t>
  </si>
  <si>
    <t xml:space="preserve"> 9.3.1.1 </t>
  </si>
  <si>
    <t xml:space="preserve"> 98107 </t>
  </si>
  <si>
    <t>CAIXA DE GORDURA SIMPLES (CAPACIDADE: 36 L), RETANGULAR, EM ALVENARIA COM BLOCOS DE CONCRETO, DIMENSÕES INTERNAS = 0,2X0,4 M, ALTURA INTERNA = 0,8 M. AF_05/2018</t>
  </si>
  <si>
    <t xml:space="preserve"> 9.3.1.2</t>
  </si>
  <si>
    <t xml:space="preserve"> 74166/001 </t>
  </si>
  <si>
    <t>CAIXA DE INSPEÇÃO EM CONCRETO PRÉ-MOLDADO DN 60CM COM TAMPA H= 60CM - FORNECIMENTO E INSTALACAO</t>
  </si>
  <si>
    <t xml:space="preserve"> 9.3.1.3</t>
  </si>
  <si>
    <t xml:space="preserve"> 89748 </t>
  </si>
  <si>
    <t>CURVA CURTA 90 GRAUS, PVC, SERIE NORMAL, ESGOTO PREDIAL, DN 100 MM, JUNTA ELÁSTICA, FORNECIDO E INSTALADO EM RAMAL DE DESCARGA OU RAMAL DE ESGOTO SANITÁRIO. AF_12/2014</t>
  </si>
  <si>
    <t xml:space="preserve"> 9.3.1.4</t>
  </si>
  <si>
    <t xml:space="preserve"> 89728 </t>
  </si>
  <si>
    <t>CURVA CURTA 90 GRAUS, PVC, SERIE NORMAL, ESGOTO PREDIAL, DN 40 MM, JUNTA SOLDÁVEL, FORNECIDO E INSTALADO EM RAMAL DE DESCARGA OU RAMAL DE ESGOTO SANITÁRIO. AF_12/2014</t>
  </si>
  <si>
    <t xml:space="preserve"> 9.3.1.5</t>
  </si>
  <si>
    <t xml:space="preserve"> 89726 </t>
  </si>
  <si>
    <t>JOELHO 45 GRAUS, PVC, SERIE NORMAL, ESGOTO PREDIAL, DN 40 MM, JUNTA SOLDÁVEL, FORNECIDO E INSTALADO EM RAMAL DE DESCARGA OU RAMAL DE ESGOTO SANITÁRIO. AF_12/2014</t>
  </si>
  <si>
    <t xml:space="preserve"> 9.3.1.6</t>
  </si>
  <si>
    <t xml:space="preserve"> 89802 </t>
  </si>
  <si>
    <t>JOELHO 45 GRAUS, PVC, SERIE NORMAL, ESGOTO PREDIAL, DN 50 MM, JUNTA ELÁSTICA, FORNECIDO E INSTALADO EM PRUMADA DE ESGOTO SANITÁRIO OU VENTILAÇÃO. AF_12/2014</t>
  </si>
  <si>
    <t xml:space="preserve"> 9.3.1.7</t>
  </si>
  <si>
    <t xml:space="preserve"> 89744 </t>
  </si>
  <si>
    <t>JOELHO 90 GRAUS, PVC, SERIE NORMAL, ESGOTO PREDIAL, DN 100 MM, JUNTA ELÁSTICA, FORNECIDO E INSTALADO EM RAMAL DE DESCARGA OU RAMAL DE ESGOTO SANITÁRIO. AF_12/2014</t>
  </si>
  <si>
    <t xml:space="preserve"> 9.3.1.8</t>
  </si>
  <si>
    <t xml:space="preserve"> 89731 </t>
  </si>
  <si>
    <t>JOELHO 90 GRAUS, PVC, SERIE NORMAL, ESGOTO PREDIAL, DN 50 MM, JUNTA ELÁSTICA, FORNECIDO E INSTALADO EM RAMAL DE DESCARGA OU RAMAL DE ESGOTO SANITÁRIO. AF_12/2014</t>
  </si>
  <si>
    <t xml:space="preserve"> 9.3.1.9</t>
  </si>
  <si>
    <t xml:space="preserve"> 89724 </t>
  </si>
  <si>
    <t>JOELHO 90 GRAUS, PVC, SERIE NORMAL, ESGOTO PREDIAL, DN 40 MM, JUNTA SOLDÁVEL, FORNECIDO E INSTALADO EM RAMAL DE DESCARGA OU RAMAL DE ESGOTO SANITÁRIO. AF_12/2014</t>
  </si>
  <si>
    <t xml:space="preserve"> 9.3.1.10</t>
  </si>
  <si>
    <t xml:space="preserve"> 89834 </t>
  </si>
  <si>
    <t>JUNÇÃO SIMPLES, PVC, SERIE NORMAL, ESGOTO PREDIAL, DN 100 X 100 MM, JUNTA ELÁSTICA, FORNECIDO E INSTALADO EM PRUMADA DE ESGOTO SANITÁRIO OU VENTILAÇÃO. AF_12/2014</t>
  </si>
  <si>
    <t xml:space="preserve"> 9.3.1.11</t>
  </si>
  <si>
    <t xml:space="preserve"> 89714 </t>
  </si>
  <si>
    <t>TUBO PVC, SERIE NORMAL, ESGOTO PREDIAL, DN 100 MM, FORNECIDO E INSTALADO EM RAMAL DE DESCARGA OU RAMAL DE ESGOTO SANITÁRIO. AF_12/2014</t>
  </si>
  <si>
    <t xml:space="preserve"> 9.3.1.12</t>
  </si>
  <si>
    <t xml:space="preserve"> 89712 </t>
  </si>
  <si>
    <t>TUBO PVC, SERIE NORMAL, ESGOTO PREDIAL, DN 50 MM, FORNECIDO E INSTALADO EM RAMAL DE DESCARGA OU RAMAL DE ESGOTO SANITÁRIO. AF_12/2014</t>
  </si>
  <si>
    <t xml:space="preserve"> 9.3.1.13</t>
  </si>
  <si>
    <t xml:space="preserve"> 89796 </t>
  </si>
  <si>
    <t>TE, PVC, SERIE NORMAL, ESGOTO PREDIAL, DN 100 X 50 MM, JUNTA ELÁSTICA, FORNECIDO E INSTALADO EM RAMAL DE DESCARGA OU RAMAL DE ESGOTO SANITÁRIO. AF_12/2014</t>
  </si>
  <si>
    <t xml:space="preserve"> 9.3.1.14</t>
  </si>
  <si>
    <t xml:space="preserve"> 89711 </t>
  </si>
  <si>
    <t>TUBO PVC, SERIE NORMAL, ESGOTO PREDIAL, DN 40 MM, FORNECIDO E INSTALADO EM RAMAL DE DESCARGA OU RAMAL DE ESGOTO SANITÁRIO. AF_12/2014</t>
  </si>
  <si>
    <t xml:space="preserve"> 9.3.1.15</t>
  </si>
  <si>
    <t xml:space="preserve"> 89707 </t>
  </si>
  <si>
    <t>CAIXA SIFONADA, PVC, DN 100 X 100 X 50 MM, JUNTA ELÁSTICA, FORNECIDA E INSTALADA EM RAMAL DE DESCARGA OU EM RAMAL DE ESGOTO SANITÁRIO. AF_12/2014</t>
  </si>
  <si>
    <t xml:space="preserve"> 9.3.1.16</t>
  </si>
  <si>
    <t xml:space="preserve"> 98067 </t>
  </si>
  <si>
    <t>TANQUE SÉPTICO RETANGULAR, EM ALVENARIA COM TIJOLOS CERÂMICOS MACIÇOS, DIMENSÕES INTERNAS: 1,2 X 2,4 X 1,6 M, VOLUME ÚTIL: 3456 L (PARA 13 CONTRIBUINTES). AF_05/2018</t>
  </si>
  <si>
    <t xml:space="preserve"> 9.3.1.17</t>
  </si>
  <si>
    <t xml:space="preserve"> CPU-3009 </t>
  </si>
  <si>
    <t>Sumidouro paredes com blocos cerâmicos 6 furos e dimensões internas de  H = 3,30  C=1,00 m</t>
  </si>
  <si>
    <t xml:space="preserve"> 9.3.2 </t>
  </si>
  <si>
    <t>ALIMENTAÇÃO</t>
  </si>
  <si>
    <t xml:space="preserve"> 9.3.2.1 </t>
  </si>
  <si>
    <t xml:space="preserve"> CPU-3008 </t>
  </si>
  <si>
    <t>REGISTRO DE ESFERA, PVC, ROSCÁVEL, 3/4", FORNECIDO E INSTALADO EM RAMAL DE ÁGUA. AF_03/2015</t>
  </si>
  <si>
    <t xml:space="preserve"> 9.3.2.2</t>
  </si>
  <si>
    <t xml:space="preserve"> 90371 </t>
  </si>
  <si>
    <t>Instalação de Reservatório de 1500L em polietileno incluindo estrutura de apoio em concreto armado</t>
  </si>
  <si>
    <t xml:space="preserve"> 9.3.2.3</t>
  </si>
  <si>
    <t xml:space="preserve"> 94796 </t>
  </si>
  <si>
    <t>TORNEIRA DE BOIA, ROSCÁVEL, 3/4 , FORNECIDA E INSTALADA EM RESERVAÇÃO DE ÁGUA. AF_06/2016</t>
  </si>
  <si>
    <t xml:space="preserve"> 9.3.2.4</t>
  </si>
  <si>
    <t xml:space="preserve"> 89366 </t>
  </si>
  <si>
    <t>JOELHO 90 GRAUS COM BUCHA DE LATÃO, PVC, SOLDÁVEL, DN 25MM, X 3/4 INSTALADO EM RAMAL OU SUB-RAMAL DE ÁGUA - FORNECIMENTO E INSTALAÇÃO. AF_12/2014</t>
  </si>
  <si>
    <t xml:space="preserve"> 9.3.2.5</t>
  </si>
  <si>
    <t xml:space="preserve"> 89356 </t>
  </si>
  <si>
    <t>TUBO, PVC, SOLDÁVEL, DN 25MM, INSTALADO EM RAMAL OU SUB-RAMAL DE ÁGUA - FORNECIMENTO E INSTALAÇÃO. AF_12/2014</t>
  </si>
  <si>
    <t xml:space="preserve"> 9.3.2.6</t>
  </si>
  <si>
    <t xml:space="preserve"> 89362 </t>
  </si>
  <si>
    <t>JOELHO 90 GRAUS, PVC, SOLDÁVEL, DN 25MM, INSTALADO EM RAMAL OU SUB-RAMAL DE ÁGUA - FORNECIMENTO E INSTALAÇÃO. AF_12/2014</t>
  </si>
  <si>
    <t xml:space="preserve"> 9.3.2.7</t>
  </si>
  <si>
    <t xml:space="preserve"> 73641 </t>
  </si>
  <si>
    <t>JOELHO PVC SOLDAVEL COM ROSCA 90º AGUA FRIA 25MMX1/2" -
FORNECIMENTO E INSTALACAO</t>
  </si>
  <si>
    <t xml:space="preserve"> 9.3.2.8</t>
  </si>
  <si>
    <t xml:space="preserve"> 89971 </t>
  </si>
  <si>
    <t>KIT DE REGISTRO DE GAVETA BRUTO DE LATÃO ½", INCLUSIVE CONEXÕES, ROSCÁVEL, INSTALADO EM RAMAL DE ÁGUA FRIA - FORNECIMENTO E INSTALAÇÃO. AF_12/2014</t>
  </si>
  <si>
    <t xml:space="preserve"> 9.3.2.9</t>
  </si>
  <si>
    <t xml:space="preserve"> 97741 </t>
  </si>
  <si>
    <t>KIT CAVALETE PARA MEDIÇÃO DE ÁGUA - ENTRADA INDIVIDUALIZADA, EM PVC DN 25 (¾), PARA 1 MEDIDOR  FORNECIMENTO E INSTALAÇÃO (EXCLUSIVE HIDRÔMETRO). AF_11/2016</t>
  </si>
  <si>
    <t xml:space="preserve"> 9.3.2.10</t>
  </si>
  <si>
    <t xml:space="preserve"> 95675 </t>
  </si>
  <si>
    <t>HIDRÔMETRO DN 25 (¾ ), 5,0 M³/H FORNECIMENTO E INSTALAÇÃO. AF_11/2016</t>
  </si>
  <si>
    <t xml:space="preserve"> 9.3.2.11</t>
  </si>
  <si>
    <t xml:space="preserve"> 9.3.3 </t>
  </si>
  <si>
    <t>LOUÇAS, METAIS E ACESSORIOS</t>
  </si>
  <si>
    <t xml:space="preserve"> 9.3.3.1 </t>
  </si>
  <si>
    <t xml:space="preserve"> 95470 </t>
  </si>
  <si>
    <t>VASO SANITARIO SIFONADO CONVENCIONAL COM LOUÇA BRANCA, INCLUSO CONJUNTO DE LIGAÇÃO PARA BACIA SANITÁRIA AJUSTÁVEL - FORNECIMENTO E INSTALAÇÃO. AF_10/2016</t>
  </si>
  <si>
    <t xml:space="preserve"> 9.3.3.2 </t>
  </si>
  <si>
    <t xml:space="preserve"> 95472 </t>
  </si>
  <si>
    <t>VASO SANITARIO SIFONADO CONVENCIONAL PARA PCD SEM FURO FRONTAL COM LOUÇA BRANCA SEM ASSENTO, INCLUSO CONJUNTO DE LIGAÇÃO PARA BACIA SANITÁRIA AJUSTÁVEL - FORNECIMENTO E INSTALAÇÃO. AF_01/2020</t>
  </si>
  <si>
    <t xml:space="preserve"> 9.3.3.3 </t>
  </si>
  <si>
    <t xml:space="preserve"> C3682 </t>
  </si>
  <si>
    <t>TANQUE LAVANDERIA EM AÇO INOX C/CUBA E ESFREGADOR DIMENSÃO 1200X600X200MM</t>
  </si>
  <si>
    <t xml:space="preserve"> 9.3.3.4 </t>
  </si>
  <si>
    <t xml:space="preserve"> 86941 </t>
  </si>
  <si>
    <t>LAVATÓRIO LOUÇA BRANCA COM COLUNA, 45 X 55CM OU EQUIVALENTE, PADRÃO MÉDIO, INCLUSO SIFÃO TIPO GARRAFA, VÁLVULA E ENGATE FLEXÍVEL DE 40CM EM METAL CROMADO, COM TORNEIRA CROMADA DE MESA, PADRÃO MÉDIO - FORNECIMENTO E INSTALAÇÃO. AF_01/2020</t>
  </si>
  <si>
    <t xml:space="preserve"> 9.3.3.5 </t>
  </si>
  <si>
    <t xml:space="preserve"> 100868 </t>
  </si>
  <si>
    <t>BARRA DE APOIO RETA, EM ACO INOX POLIDO, COMPRIMENTO 80 CM,  FIXADA NA PAREDE - FORNECIMENTO E INSTALAÇÃO. AF_01/2020</t>
  </si>
  <si>
    <t xml:space="preserve"> 9.3.3.6 </t>
  </si>
  <si>
    <t xml:space="preserve"> 100864 </t>
  </si>
  <si>
    <t>BARRA DE APOIO EM "L", EM ACO INOX POLIDO 80 X 80 CM, FIXADA NA PAREDE - FORNECIMENTO E INSTALACAO. AF_01/2020</t>
  </si>
  <si>
    <t xml:space="preserve"> 9.3.3.7 </t>
  </si>
  <si>
    <t xml:space="preserve"> 12128 </t>
  </si>
  <si>
    <t>Barra de apoio, para lavatório,fixa, constituida de duas barras laterais em "U", em aço inox,  d=1 1/4", Jackwal ou similar</t>
  </si>
  <si>
    <t>cj</t>
  </si>
  <si>
    <t xml:space="preserve"> 9.3.3.8 </t>
  </si>
  <si>
    <t xml:space="preserve"> 93442 </t>
  </si>
  <si>
    <t>BANCADA MÁRMORE BRANCO 150 X 60 CM, COM CUBA DE EMBUTIR DE AÇO, VÁLVULA AMERICANA E SIFÃO TIPO GARRAFA EM METAL , ENGATE FLEXÍVEL 30 CM, TORNEIRA CROMADA, DE MESA, 1/2 OU 3/4, PARA PIA COZINHA, PADRÃO ALTO - FORNEC. E INSTALAÇÃO. AF_01/2020</t>
  </si>
  <si>
    <t xml:space="preserve"> 9.3.3.9 </t>
  </si>
  <si>
    <t xml:space="preserve"> 100849 </t>
  </si>
  <si>
    <t>ASSENTO SANITÁRIO CONVENCIONAL - FORNECIMENTO E INSTALACAO. AF_01/2020</t>
  </si>
  <si>
    <t xml:space="preserve"> 9.3.3.10 </t>
  </si>
  <si>
    <t xml:space="preserve"> C4000 </t>
  </si>
  <si>
    <t>TORNEIRA TIPO JARDIM CROMADA</t>
  </si>
  <si>
    <t xml:space="preserve"> 9.3.3.11 </t>
  </si>
  <si>
    <t xml:space="preserve"> 3682 </t>
  </si>
  <si>
    <t>Torneira cromada para tanque/jardim, 1/2", ref.1153 C39, DECA ou similar</t>
  </si>
  <si>
    <t xml:space="preserve"> 9.3.3.12 </t>
  </si>
  <si>
    <t xml:space="preserve"> 94792 </t>
  </si>
  <si>
    <t>REGISTRO DE GAVETA BRUTO, LATÃO, ROSCÁVEL, 1, COM ACABAMENTO E CANOPLA CROMADOS, INSTALADO EM RESERVAÇÃO DE ÁGUA DE EDIFICAÇÃO QUE POSSUA RESERVATÓRIO DE FIBRA/FIBROCIMENTO  FORNECIMENTO E INSTALAÇÃO. AF_06/2016</t>
  </si>
  <si>
    <t xml:space="preserve"> 9.3.3.13 </t>
  </si>
  <si>
    <t xml:space="preserve"> 89987 </t>
  </si>
  <si>
    <t>REGISTRO DE GAVETA BRUTO, LATÃO, ROSCÁVEL, 3/4", COM ACABAMENTO E CANOPLA CROMADOS. FORNECIDO E INSTALADO EM RAMAL DE ÁGUA. AF_12/2014</t>
  </si>
  <si>
    <t xml:space="preserve"> 9.3.3.14 </t>
  </si>
  <si>
    <t xml:space="preserve"> 86886 </t>
  </si>
  <si>
    <t>ENGATE FLEXÍVEL EM INOX, 1/2  X 30CM - FORNECIMENTO E INSTALAÇÃO. AF_01/2020</t>
  </si>
  <si>
    <t xml:space="preserve"> 9.3.4 </t>
  </si>
  <si>
    <t>ÁGUAS PLUVIAIS</t>
  </si>
  <si>
    <t xml:space="preserve"> 9.3.4.1 </t>
  </si>
  <si>
    <t xml:space="preserve"> 89578 </t>
  </si>
  <si>
    <t>TUBO PVC, SÉRIE R, ÁGUA PLUVIAL, DN 100 MM, FORNECIDO E INSTALADO EM CONDUTORES VERTICAIS DE ÁGUAS PLUVIAIS. AF_12/2014</t>
  </si>
  <si>
    <t xml:space="preserve"> 9.3.4.2 </t>
  </si>
  <si>
    <t xml:space="preserve"> 89584 </t>
  </si>
  <si>
    <t>JOELHO 90 GRAUS, PVC, SERIE R, ÁGUA PLUVIAL, DN 100 MM, JUNTA ELÁSTICA, FORNECIDO E INSTALADO EM CONDUTORES VERTICAIS DE ÁGUAS PLUVIAIS. AF_12/2014</t>
  </si>
  <si>
    <t xml:space="preserve"> 9.3.4.3 </t>
  </si>
  <si>
    <t xml:space="preserve"> 10764 </t>
  </si>
  <si>
    <t>Abraçadeira em fita de aço 1", com fecho rápido</t>
  </si>
  <si>
    <t xml:space="preserve"> 9.3.4.4 </t>
  </si>
  <si>
    <t xml:space="preserve"> 72285 </t>
  </si>
  <si>
    <t>CAIXA DE AREIA 40X40X40CM EM ALVENARIA - EXECUÇÃO</t>
  </si>
  <si>
    <t xml:space="preserve"> 9.3.5 </t>
  </si>
  <si>
    <t>VENTILAÇÃO</t>
  </si>
  <si>
    <t xml:space="preserve"> 9.3.5.1 </t>
  </si>
  <si>
    <t xml:space="preserve"> 89804 </t>
  </si>
  <si>
    <t>CURVA LONGA 90 GRAUS, PVC, SERIE NORMAL, ESGOTO PREDIAL, DN 50 MM, JUNTA ELÁSTICA, FORNECIDO E INSTALADO EM PRUMADA DE ESGOTO SANITÁRIO OU VENTILAÇÃO. AF_12/2014</t>
  </si>
  <si>
    <t xml:space="preserve"> 9.3.5.2 </t>
  </si>
  <si>
    <t xml:space="preserve"> 9.3.5.3 </t>
  </si>
  <si>
    <t xml:space="preserve"> 9.3.5.4 </t>
  </si>
  <si>
    <t xml:space="preserve"> 89753 </t>
  </si>
  <si>
    <t>LUVA SIMPLES, PVC, SERIE NORMAL, ESGOTO PREDIAL, DN 50 MM, JUNTA ELÁSTICA, FORNECIDO E INSTALADO EM RAMAL DE DESCARGA OU RAMAL DE ESGOTO SANITÁRIO. AF_12/2014</t>
  </si>
  <si>
    <t xml:space="preserve"> 9.3.5.5 </t>
  </si>
  <si>
    <t xml:space="preserve"> 89798 </t>
  </si>
  <si>
    <t>TUBO PVC, SERIE NORMAL, ESGOTO PREDIAL, DN 50 MM, FORNECIDO E INSTALADO EM PRUMADA DE ESGOTO SANITÁRIO OU VENTILAÇÃO. AF_12/2014</t>
  </si>
  <si>
    <t xml:space="preserve"> 9.3.5.6 </t>
  </si>
  <si>
    <t xml:space="preserve"> 89825 </t>
  </si>
  <si>
    <t>TE, PVC, SERIE NORMAL, ESGOTO PREDIAL, DN 50 X 50 MM, JUNTA ELÁSTICA, FORNECIDO E INSTALADO EM PRUMADA DE ESGOTO SANITÁRIO OU VENTILAÇÃO. AF_12/2014</t>
  </si>
  <si>
    <t xml:space="preserve"> 9.3.6 </t>
  </si>
  <si>
    <t>ÁGUA FRIA</t>
  </si>
  <si>
    <t xml:space="preserve"> 9.3.6.1 </t>
  </si>
  <si>
    <t xml:space="preserve"> 9.3.6.2 </t>
  </si>
  <si>
    <t xml:space="preserve"> 10231 </t>
  </si>
  <si>
    <t>Joelho 90° pvc rígido soldável e c/rosca, diam = 32mm x 3/4"</t>
  </si>
  <si>
    <t xml:space="preserve"> 9.3.6.3 </t>
  </si>
  <si>
    <t xml:space="preserve"> 94709 </t>
  </si>
  <si>
    <t>ADAPTADOR COM FLANGES LIVRES, PVC, SOLDÁVEL, DN 32 MM X 1 , INSTALADO EM RESERVAÇÃO DE ÁGUA DE EDIFICAÇÃO QUE POSSUA RESERVATÓRIO DE FIBRA/FIBROCIMENTO   FORNECIMENTO E INSTALAÇÃO. AF_06/2016</t>
  </si>
  <si>
    <t xml:space="preserve"> 9.3.6.4 </t>
  </si>
  <si>
    <t xml:space="preserve"> 94656 </t>
  </si>
  <si>
    <t>ADAPTADOR CURTO COM BOLSA E ROSCA PARA REGISTRO, PVC, SOLDÁVEL, DN  25 MM X 3/4 , INSTALADO EM RESERVAÇÃO DE ÁGUA DE EDIFICAÇÃO QUE POSSUA RESERVATÓRIO DE FIBRA/FIBROCIMENTO   FORNECIMENTO E INSTALAÇÃO. AF_06/2016</t>
  </si>
  <si>
    <t xml:space="preserve"> 9.3.6.5 </t>
  </si>
  <si>
    <t xml:space="preserve"> 94658 </t>
  </si>
  <si>
    <t>ADAPTADOR CURTO COM BOLSA E ROSCA PARA REGISTRO, PVC, SOLDÁVEL, DN 32 MM X 1 , INSTALADO EM RESERVAÇÃO DE ÁGUA DE EDIFICAÇÃO QUE POSSUA RESERVATÓRIO DE FIBRA/FIBROCIMENTO   FORNECIMENTO E INSTALAÇÃO. AF_06/2016</t>
  </si>
  <si>
    <t xml:space="preserve"> 9.3.6.6 </t>
  </si>
  <si>
    <t xml:space="preserve"> 9.3.6.7 </t>
  </si>
  <si>
    <t xml:space="preserve"> 89367 </t>
  </si>
  <si>
    <t>JOELHO 90 GRAUS, PVC, SOLDÁVEL, DN 32MM, INSTALADO EM RAMAL OU SUB-RAMAL DE ÁGUA - FORNECIMENTO E INSTALAÇÃO. AF_12/2014</t>
  </si>
  <si>
    <t xml:space="preserve"> 9.3.6.8 </t>
  </si>
  <si>
    <t xml:space="preserve"> 89380 </t>
  </si>
  <si>
    <t>LUVA DE REDUÇÃO, PVC, SOLDÁVEL, DN 32MM X 25MM, INSTALADO EM RAMAL OU SUB-RAMAL DE ÁGUA - FORNECIMENTO E INSTALAÇÃO. AF_12/2014</t>
  </si>
  <si>
    <t xml:space="preserve"> 9.3.6.9 </t>
  </si>
  <si>
    <t xml:space="preserve"> 9.3.6.10 </t>
  </si>
  <si>
    <t xml:space="preserve"> 89357 </t>
  </si>
  <si>
    <t>TUBO, PVC, SOLDÁVEL, DN 32MM, INSTALADO EM RAMAL OU SUB-RAMAL DE ÁGUA - FORNECIMENTO E INSTALAÇÃO. AF_12/2014</t>
  </si>
  <si>
    <t xml:space="preserve"> 9.3.6.11 </t>
  </si>
  <si>
    <t xml:space="preserve"> 89395 </t>
  </si>
  <si>
    <t>TE, PVC, SOLDÁVEL, DN 25MM, INSTALADO EM RAMAL OU SUB-RAMAL DE ÁGUA - FORNECIMENTO E INSTALAÇÃO. AF_12/2014</t>
  </si>
  <si>
    <t xml:space="preserve"> 9.3.6.12 </t>
  </si>
  <si>
    <t xml:space="preserve"> 89398 </t>
  </si>
  <si>
    <t>TE, PVC, SOLDÁVEL, DN 32MM, INSTALADO EM RAMAL OU SUB-RAMAL DE ÁGUA - FORNECIMENTO E INSTALAÇÃO. AF_12/2014</t>
  </si>
  <si>
    <t xml:space="preserve"> 9.3.6.13 </t>
  </si>
  <si>
    <t xml:space="preserve"> 89400 </t>
  </si>
  <si>
    <t>TÊ DE REDUÇÃO, PVC, SOLDÁVEL, DN 32MM X 25MM, INSTALADO EM RAMAL OU SUB-RAMAL DE ÁGUA - FORNECIMENTO E INSTALAÇÃO. AF_12/2014</t>
  </si>
  <si>
    <t xml:space="preserve"> 9.3.6.14 </t>
  </si>
  <si>
    <t xml:space="preserve"> 90373 </t>
  </si>
  <si>
    <t>JOELHO 90 GRAUS COM BUCHA DE LATÃO, PVC, SOLDÁVEL, DN 25MM, X 1/2 INSTALADO EM RAMAL OU SUB-RAMAL DE ÁGUA - FORNECIMENTO E INSTALAÇÃO. AF_12/2014</t>
  </si>
  <si>
    <t xml:space="preserve"> 9.3.6.15 </t>
  </si>
  <si>
    <t xml:space="preserve"> 89396 </t>
  </si>
  <si>
    <t>TÊ COM BUCHA DE LATÃO NA BOLSA CENTRAL, PVC, SOLDÁVEL, DN 25MM X 1/2, INSTALADO EM RAMAL OU SUB-RAMAL DE ÁGUA - FORNECIMENTO E INSTALAÇÃO. AF_12/2014</t>
  </si>
  <si>
    <t xml:space="preserve"> 9.4 </t>
  </si>
  <si>
    <t>SPDA</t>
  </si>
  <si>
    <t xml:space="preserve"> 9.4.1 </t>
  </si>
  <si>
    <t xml:space="preserve"> 91677 </t>
  </si>
  <si>
    <t>ENGENHEIRO ELETRICISTA COM ENCARGOS COMPLEMENTARES</t>
  </si>
  <si>
    <t>H</t>
  </si>
  <si>
    <t xml:space="preserve"> 9.4.2 </t>
  </si>
  <si>
    <t xml:space="preserve"> 9392 </t>
  </si>
  <si>
    <t>Cabo de cobre nú 35 mm2 - fornecimento e assentamento (3,16m/kg)</t>
  </si>
  <si>
    <t>kg</t>
  </si>
  <si>
    <t xml:space="preserve"> 9.4.3 </t>
  </si>
  <si>
    <t xml:space="preserve"> 11132 </t>
  </si>
  <si>
    <t>Presilha de latão, L=20mm, para fixação de cabos de cobre, furo d=5mm, para cabos 35mm² a 50mm², ref:TEL-744 ou similar (SPDA)</t>
  </si>
  <si>
    <t xml:space="preserve"> 9.4.4 </t>
  </si>
  <si>
    <t xml:space="preserve"> 7928 </t>
  </si>
  <si>
    <t>Terminal de compressão para cabo de  35 mm2 - fornecimento e instalação</t>
  </si>
  <si>
    <t xml:space="preserve"> 9.4.5 </t>
  </si>
  <si>
    <t xml:space="preserve"> 9.4.6 </t>
  </si>
  <si>
    <t xml:space="preserve"> 8082 </t>
  </si>
  <si>
    <t>Cabo de cobre nú 50 mm2 - fornecimento e assentamento (2,27m/kg)</t>
  </si>
  <si>
    <t xml:space="preserve"> 9.4.7 </t>
  </si>
  <si>
    <t xml:space="preserve"> 9379 </t>
  </si>
  <si>
    <t>Haste cobreada copperweld p/aterramento d=  5/8" x 2,40m</t>
  </si>
  <si>
    <t xml:space="preserve"> 9.4.8 </t>
  </si>
  <si>
    <t xml:space="preserve"> 10907 </t>
  </si>
  <si>
    <t>Conector cabo-haste em bronze natural para 2 cabos cobre de 16mm² a 70mm² com grampo "U" e porcas de aço galv.Ref:TEL-583 ou similar - fornecimento e instalação</t>
  </si>
  <si>
    <t xml:space="preserve"> 9.4.9 </t>
  </si>
  <si>
    <t xml:space="preserve"> C3909 </t>
  </si>
  <si>
    <t>SOLDA EXOTÉRMICA</t>
  </si>
  <si>
    <t xml:space="preserve"> 9.4.10 </t>
  </si>
  <si>
    <t xml:space="preserve"> 95750 </t>
  </si>
  <si>
    <t>ELETRODUTO DE AÇO GALVANIZADO, CLASSE LEVE, DN 25 MM (1), APARENTE, INSTALADO EM PAREDE - FORNECIMENTO E INSTALAÇÃO. AF_11/2016_P</t>
  </si>
  <si>
    <t xml:space="preserve"> 10 </t>
  </si>
  <si>
    <t>URBANIZAÇÃO E PAISAGISMO</t>
  </si>
  <si>
    <t xml:space="preserve"> 10.1 </t>
  </si>
  <si>
    <t xml:space="preserve"> 85180 </t>
  </si>
  <si>
    <t>PLANTIO DE GRAMA ESMERALDA EM ROLO</t>
  </si>
  <si>
    <t xml:space="preserve"> 10.2 </t>
  </si>
  <si>
    <t xml:space="preserve"> 7657 </t>
  </si>
  <si>
    <t>Limitador de grama com borda fina, l=12,5cm</t>
  </si>
  <si>
    <t xml:space="preserve"> 11 </t>
  </si>
  <si>
    <t>SERVIÇOS COMPLEMENTARES</t>
  </si>
  <si>
    <t xml:space="preserve"> 11.1 </t>
  </si>
  <si>
    <t xml:space="preserve"> COMP LIMP </t>
  </si>
  <si>
    <t>SINAPI (9537) - LIMPEZA FINAL DA OBRA</t>
  </si>
  <si>
    <t>VALOR ORÇAMENTO:</t>
  </si>
  <si>
    <t>VALOR BDI TOTAL:</t>
  </si>
  <si>
    <t>VALOR TOTAL:</t>
  </si>
  <si>
    <t>Composições Principais</t>
  </si>
  <si>
    <t>Código</t>
  </si>
  <si>
    <t>Banco</t>
  </si>
  <si>
    <t>Tipo</t>
  </si>
  <si>
    <t>Und</t>
  </si>
  <si>
    <t>Quant.</t>
  </si>
  <si>
    <t>Valor Unit</t>
  </si>
  <si>
    <t>Composição</t>
  </si>
  <si>
    <t>SERT - SERVIÇOS TÉCNICOS</t>
  </si>
  <si>
    <t>Composição Auxiliar</t>
  </si>
  <si>
    <t xml:space="preserve"> 98746 </t>
  </si>
  <si>
    <t>SOLDA DE TOPO EM CHAPA/PERFIL/TUBO DE AÇO CHANFRADO, ESPESSURA=1/4''. AF_06/2018</t>
  </si>
  <si>
    <t>FUES - FUNDAÇÕES E ESTRUTURAS</t>
  </si>
  <si>
    <t xml:space="preserve"> 88278 </t>
  </si>
  <si>
    <t>MONTADOR DE ESTRUTURA METÁLICA COM ENCARGOS COMPLEMENTARES</t>
  </si>
  <si>
    <t>SEDI - SERVIÇOS DIVERSOS</t>
  </si>
  <si>
    <t xml:space="preserve"> 88240 </t>
  </si>
  <si>
    <t>AJUDANTE DE ESTRUTURA METÁLICA COM ENCARGOS COMPLEMENTARES</t>
  </si>
  <si>
    <t xml:space="preserve"> 73924/003 </t>
  </si>
  <si>
    <t>PINTURA ESMALTE FOSCO, DUAS DEMAOS, SOBRE SUPERFICIE METALICA</t>
  </si>
  <si>
    <t>PINT - PINTURAS</t>
  </si>
  <si>
    <t>Insumo</t>
  </si>
  <si>
    <t xml:space="preserve"> 84 </t>
  </si>
  <si>
    <t xml:space="preserve">Chapa de aço Galvanizado n° 18  1,20x2,00 m </t>
  </si>
  <si>
    <t>Material</t>
  </si>
  <si>
    <t xml:space="preserve"> 86 </t>
  </si>
  <si>
    <t xml:space="preserve">PERFIL "U"  50x25 cm </t>
  </si>
  <si>
    <t>MO sem LS =&gt;</t>
  </si>
  <si>
    <t>LS =&gt;</t>
  </si>
  <si>
    <t>MO com LS =&gt;</t>
  </si>
  <si>
    <t>Valor do BDI =&gt;</t>
  </si>
  <si>
    <t>Valor com BDI =&gt;</t>
  </si>
  <si>
    <t>CRISTAL TEMPERADO</t>
  </si>
  <si>
    <t xml:space="preserve"> 88277 </t>
  </si>
  <si>
    <t>MONTADOR (TUBO AÇO/EQUIPAMENTOS) COM ENCARGOS COMPLEMENTARES</t>
  </si>
  <si>
    <t xml:space="preserve"> 88316 </t>
  </si>
  <si>
    <t>SERVENTE COM ENCARGOS COMPLEMENTARES</t>
  </si>
  <si>
    <t xml:space="preserve"> I2258 </t>
  </si>
  <si>
    <t>VIDRO TEMPERADO 10MM INCOLOR SEM COLOCAÇÃO</t>
  </si>
  <si>
    <t xml:space="preserve"> I1893 </t>
  </si>
  <si>
    <t>SUPORTE COM MIOLO PARA 2 VIDROS (1306)</t>
  </si>
  <si>
    <t xml:space="preserve"> I0269 </t>
  </si>
  <si>
    <t>BOTÃO DE CORREÇÃO (1002)</t>
  </si>
  <si>
    <t xml:space="preserve"> I1897 </t>
  </si>
  <si>
    <t>SUPORTE DE CENTRO (1329)</t>
  </si>
  <si>
    <t xml:space="preserve"> I1896 </t>
  </si>
  <si>
    <t>SUPORTE DE CANTO (1302)</t>
  </si>
  <si>
    <t>INEL - INSTALAÇÃO ELÉTRICA/ELETRIFICAÇÃO E ILUMINAÇÃO EXTERNA</t>
  </si>
  <si>
    <t xml:space="preserve"> 91842 </t>
  </si>
  <si>
    <t>ELETRODUTO FLEXÍVEL CORRUGADO, PVC, DN 20 MM (1/2"), PARA CIRCUITOS TERMINAIS, INSTALADO EM LAJE - FORNECIMENTO E INSTALAÇÃO. AF_12/2015</t>
  </si>
  <si>
    <t xml:space="preserve"> 91852 </t>
  </si>
  <si>
    <t>ELETRODUTO FLEXÍVEL CORRUGADO, PVC, DN 20 MM (1/2"), PARA CIRCUITOS TERMINAIS, INSTALADO EM PAREDE - FORNECIMENTO E INSTALAÇÃO. AF_12/2015</t>
  </si>
  <si>
    <t xml:space="preserve"> 91926 </t>
  </si>
  <si>
    <t>CABO DE COBRE FLEXÍVEL ISOLADO, 2,5 MM², ANTI-CHAMA 450/750 V, PARA CIRCUITOS TERMINAIS - FORNECIMENTO E INSTALAÇÃO. AF_12/2015</t>
  </si>
  <si>
    <t xml:space="preserve"> 91937 </t>
  </si>
  <si>
    <t>CAIXA OCTOGONAL 3" X 3", PVC, INSTALADA EM LAJE - FORNECIMENTO E INSTALAÇÃO. AF_12/2015</t>
  </si>
  <si>
    <t xml:space="preserve"> 91940 </t>
  </si>
  <si>
    <t>CAIXA RETANGULAR 4" X 2" MÉDIA (1,30 M DO PISO), PVC, INSTALADA EM PAREDE - FORNECIMENTO E INSTALAÇÃO. AF_12/2015</t>
  </si>
  <si>
    <t xml:space="preserve"> 92004 </t>
  </si>
  <si>
    <t>TOMADA MÉDIA DE EMBUTIR (2 MÓDULOS), 2P+T 10 A, INCLUINDO SUPORTE E PLACA - FORNECIMENTO E INSTALAÇÃO. AF_12/2015</t>
  </si>
  <si>
    <t xml:space="preserve"> 9.3.1.18 </t>
  </si>
  <si>
    <t xml:space="preserve"> 91 </t>
  </si>
  <si>
    <t>Alvenaria pedra calcárea argamassada c/ cimento e areia traço t-4 (1:5) - 1 saco cimento 50kg / 5 padiolas areia dim. 0,35z0,45x0,23m - Confecção mecânica e transporte</t>
  </si>
  <si>
    <t>Alvenarias de Pedra e Concretos para Fundações</t>
  </si>
  <si>
    <t xml:space="preserve"> 96 </t>
  </si>
  <si>
    <t>Concreto simples usinado fck=15mpa, bombeado, lanado e adensado em superestrura</t>
  </si>
  <si>
    <t xml:space="preserve"> 145 </t>
  </si>
  <si>
    <t>Laje pré-fabricada comum para piso ou cobertura, inclusive escoramento em madeira e capeamento 4cm</t>
  </si>
  <si>
    <t>Estruturas Pre-Moldadas de Concreto</t>
  </si>
  <si>
    <t xml:space="preserve"> 165 </t>
  </si>
  <si>
    <t>Alvenaria bloco cerâmico vedação, 9x19x24cm, e=24cm, com argamassa t5 - 1:2:8 (cimento/cal/areia), junta=2cm</t>
  </si>
  <si>
    <t>Alvenarias de Vedação</t>
  </si>
  <si>
    <t xml:space="preserve"> 2497 </t>
  </si>
  <si>
    <t>Escavao manual de vala ou cava em material de 1 categoria, profundidade at 1,50m</t>
  </si>
  <si>
    <t>Escavação Manual em Área Urbana</t>
  </si>
  <si>
    <t xml:space="preserve"> 2658 </t>
  </si>
  <si>
    <t>Lastro de brita 3</t>
  </si>
  <si>
    <t>Lastros, Lajes e Berços</t>
  </si>
  <si>
    <t xml:space="preserve"> 545 </t>
  </si>
  <si>
    <t>Cascalhinho ou pedrisco (brita 0), com frete</t>
  </si>
  <si>
    <t>INHI - INSTALAÇÕES HIDROS SANITÁRIAS</t>
  </si>
  <si>
    <t xml:space="preserve"> 88267 </t>
  </si>
  <si>
    <t>ENCANADOR OU BOMBEIRO HIDRÁULICO COM ENCARGOS COMPLEMENTARES</t>
  </si>
  <si>
    <t>MOVT - MOVIMENTO DE TERRA</t>
  </si>
  <si>
    <t xml:space="preserve"> 92718 </t>
  </si>
  <si>
    <t>CONCRETAGEM DE PILARES, FCK = 25 MPA,  COM USO DE BALDES EM EDIFICAÇÃO COM SEÇÃO MÉDIA DE PILARES MENOR OU IGUAL A 0,25 M² - LANÇAMENTO, ADENSAMENTO E ACABAMENTO. AF_12/2015</t>
  </si>
  <si>
    <t xml:space="preserve"> 92269 </t>
  </si>
  <si>
    <t>FABRICAÇÃO DE FÔRMA PARA PILARES E ESTRUTURAS SIMILARES, EM MADEIRA SERRADA, E=25 MM. AF_12/2015</t>
  </si>
  <si>
    <t xml:space="preserve"> 92271 </t>
  </si>
  <si>
    <t>FABRICAÇÃO DE FÔRMA PARA LAJES, EM MADEIRA SERRADA, E=25 MM. AF_12/2015</t>
  </si>
  <si>
    <t xml:space="preserve"> 94965 </t>
  </si>
  <si>
    <t>CONCRETO FCK = 25MPA, TRAÇO 1:2,3:2,7 (CIMENTO/ AREIA MÉDIA/ BRITA 1)  - PREPARO MECÂNICO COM BETONEIRA 400 L. AF_07/2016</t>
  </si>
  <si>
    <t xml:space="preserve"> 92873 </t>
  </si>
  <si>
    <t>LANÇAMENTO COM USO DE BALDES, ADENSAMENTO E ACABAMENTO DE CONCRETO EM ESTRUTURAS. AF_12/2015</t>
  </si>
  <si>
    <t xml:space="preserve"> 3472 </t>
  </si>
  <si>
    <t>Escoramento em madeira p/ edificações c/ vigas e lajes maciças, 01 uso</t>
  </si>
  <si>
    <t>Cimbramentos de Grandes Estruturas</t>
  </si>
  <si>
    <t xml:space="preserve"> 00034639 </t>
  </si>
  <si>
    <t>CAIXA D'AGUA EM POLIETILENO 1500 LITROS, COM TAMPA</t>
  </si>
  <si>
    <t xml:space="preserve"> 00000003 </t>
  </si>
  <si>
    <t>ACIDO MURIATICO, DILUICAO 10% A 12% PARA USO EM LIMPEZA</t>
  </si>
  <si>
    <t>L</t>
  </si>
  <si>
    <t>01/2020 S/ DESONERAÇÃO</t>
  </si>
  <si>
    <t>CRONOGRAMA FÍSICO-FINANCEIRO</t>
  </si>
  <si>
    <t>TOTAL POR ETAPA</t>
  </si>
  <si>
    <t>1º MÊS</t>
  </si>
  <si>
    <t>2º MÊS</t>
  </si>
  <si>
    <t>3º MÊS</t>
  </si>
  <si>
    <t>4º MÊS</t>
  </si>
  <si>
    <t>Custo Mensal</t>
  </si>
  <si>
    <t>Porcentagem Mensal</t>
  </si>
  <si>
    <t>Custo Acumulado</t>
  </si>
  <si>
    <t>Porcentagem Acumulado</t>
  </si>
  <si>
    <t>COMPOSIÇÃO DE BDI</t>
  </si>
  <si>
    <t>DISCRIMINAÇÃO</t>
  </si>
  <si>
    <t xml:space="preserve">    % INCIDENTE</t>
  </si>
  <si>
    <t>OBRA</t>
  </si>
  <si>
    <t xml:space="preserve"> </t>
  </si>
  <si>
    <t>1</t>
  </si>
  <si>
    <t>ADMINISTRAÇÃO CENTRAL</t>
  </si>
  <si>
    <t>1.1</t>
  </si>
  <si>
    <t>Administração local</t>
  </si>
  <si>
    <t>SUB-TOTAL......................................</t>
  </si>
  <si>
    <t>2</t>
  </si>
  <si>
    <t>SEGURO + GARANTIA</t>
  </si>
  <si>
    <t>2.1</t>
  </si>
  <si>
    <t>Seguros e Garantia</t>
  </si>
  <si>
    <t>RISCOS</t>
  </si>
  <si>
    <t>3.1</t>
  </si>
  <si>
    <t>Risco</t>
  </si>
  <si>
    <t>DESPESAS FINANCEIRAS</t>
  </si>
  <si>
    <t>4.1</t>
  </si>
  <si>
    <t>Despesas financeiras referente capital de giro</t>
  </si>
  <si>
    <t>IMPOSTOS E TAXAS</t>
  </si>
  <si>
    <t>5.1</t>
  </si>
  <si>
    <t>PIS/PASEP</t>
  </si>
  <si>
    <t>5.2</t>
  </si>
  <si>
    <t>COFINS</t>
  </si>
  <si>
    <t>5.3</t>
  </si>
  <si>
    <t>ISS</t>
  </si>
  <si>
    <t>5.4</t>
  </si>
  <si>
    <t>CPRB</t>
  </si>
  <si>
    <t>LUCRO OU BONIFICAÇÃO</t>
  </si>
  <si>
    <t>6.1</t>
  </si>
  <si>
    <t>Lucro ou Bonificação</t>
  </si>
  <si>
    <t>TOTAL DO BDI (BONIFICAÇÕES E DESPESAS INDIRETAS)</t>
  </si>
  <si>
    <t>Onde:</t>
  </si>
  <si>
    <t>AC - taxa de administração central;</t>
  </si>
  <si>
    <t>S+G - taxa de seguros + garantias;</t>
  </si>
  <si>
    <t>R - taxa de riscos;</t>
  </si>
  <si>
    <t>DF - taxa de despesas financeiras;</t>
  </si>
  <si>
    <t>L - taxa de lucro/remuneração;</t>
  </si>
  <si>
    <t>l - taxa de incidência de impostos (PIS, COFINS, ISS E CPRB).</t>
  </si>
  <si>
    <t>* Fonte da composição, valores de referência e fórmula do BDI: ACÓRDÃOS NS. 325/2007 E 2.369/2011 - TCU - Plenário</t>
  </si>
  <si>
    <t>COMPOSIÇÃO DE ENCARGOS SOCIAIS S/ DESONERAÇÃO</t>
  </si>
  <si>
    <t>ENCARGOS SOCIAIS SOBRE A MÃO DE OBRA</t>
  </si>
  <si>
    <t>HORISTA
%</t>
  </si>
  <si>
    <t>MENSALISTA
%</t>
  </si>
  <si>
    <t>GRUPO A</t>
  </si>
  <si>
    <t>A1</t>
  </si>
  <si>
    <t>INSS</t>
  </si>
  <si>
    <t>A2</t>
  </si>
  <si>
    <t>SESI</t>
  </si>
  <si>
    <t>A3</t>
  </si>
  <si>
    <t>SENAI</t>
  </si>
  <si>
    <t>A4</t>
  </si>
  <si>
    <t>INCRA</t>
  </si>
  <si>
    <t>A5</t>
  </si>
  <si>
    <t>SEBRAE</t>
  </si>
  <si>
    <t>A6</t>
  </si>
  <si>
    <t>Salário Educação</t>
  </si>
  <si>
    <t>A7</t>
  </si>
  <si>
    <t>Seguro Contra Acidentes de Trabalho</t>
  </si>
  <si>
    <t>A8</t>
  </si>
  <si>
    <t>FGTS</t>
  </si>
  <si>
    <t>A9</t>
  </si>
  <si>
    <t>SECONCI</t>
  </si>
  <si>
    <t>A</t>
  </si>
  <si>
    <t>GRUPO B</t>
  </si>
  <si>
    <t>B1</t>
  </si>
  <si>
    <t>Repouso Semanal Remunerado</t>
  </si>
  <si>
    <t>Não Incide</t>
  </si>
  <si>
    <t>B2</t>
  </si>
  <si>
    <t>Feriados</t>
  </si>
  <si>
    <t>B3</t>
  </si>
  <si>
    <t>Auxílio Enfermidade</t>
  </si>
  <si>
    <t>B4</t>
  </si>
  <si>
    <t>13º Salário</t>
  </si>
  <si>
    <t>B5</t>
  </si>
  <si>
    <t>Licença Paternidade</t>
  </si>
  <si>
    <t>B6</t>
  </si>
  <si>
    <t>Faltas Justificadas</t>
  </si>
  <si>
    <t>B7</t>
  </si>
  <si>
    <t>Dias de Chuvas</t>
  </si>
  <si>
    <t>B8</t>
  </si>
  <si>
    <t>Auxílio Acidente de Trabalho</t>
  </si>
  <si>
    <t>B9</t>
  </si>
  <si>
    <t>Férias Gozadas</t>
  </si>
  <si>
    <t>B10</t>
  </si>
  <si>
    <t>Salário Maternidade</t>
  </si>
  <si>
    <t>B</t>
  </si>
  <si>
    <t>GRUPO C</t>
  </si>
  <si>
    <t>C1</t>
  </si>
  <si>
    <t>Aviso Prévio Idenizado</t>
  </si>
  <si>
    <t>C2</t>
  </si>
  <si>
    <t>Aviso Prévio Trabalhado</t>
  </si>
  <si>
    <t>C3</t>
  </si>
  <si>
    <t>Férias(Idenizadas)</t>
  </si>
  <si>
    <t>C4</t>
  </si>
  <si>
    <t>Depósito Recisão Sem Justa Causa</t>
  </si>
  <si>
    <t>C5</t>
  </si>
  <si>
    <t>Idenização Adicional</t>
  </si>
  <si>
    <t>C</t>
  </si>
  <si>
    <t>GRUPO D</t>
  </si>
  <si>
    <t>D1</t>
  </si>
  <si>
    <t>Reincidência de Grupo A sobre Grupo B</t>
  </si>
  <si>
    <t>D2</t>
  </si>
  <si>
    <t>Reicidência de Grupo A sobre Aviso Prévio Trabalhado e Reicidência do FGTS sobre Aviso Prévio Idenizado</t>
  </si>
  <si>
    <t>D</t>
  </si>
  <si>
    <t>TOTAL(A+B+C+D)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</si>
</sst>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&quot;R$&quot;* #,##0.00_-;&quot;-R$&quot;* #,##0.00_-;_-&quot;R$&quot;* \-??_-;_-@_-"/>
    <numFmt numFmtId="165" formatCode="_-* #,##0.00_-;\-* #,##0.00_-;_-* \-??_-;_-@_-"/>
    <numFmt numFmtId="166" formatCode="&quot;R$ &quot;#,##0.00"/>
    <numFmt numFmtId="167" formatCode="&quot;R$&quot;#,##0.00"/>
    <numFmt numFmtId="168" formatCode="0.000%"/>
    <numFmt numFmtId="169" formatCode="#,##0.0000000"/>
    <numFmt numFmtId="170" formatCode="0.0%"/>
  </numFmts>
  <fonts count="26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sz val="12"/>
      <color rgb="FF000000"/>
      <name val="Arial"/>
      <family val="2"/>
      <charset val="1"/>
    </font>
    <font>
      <b/>
      <sz val="14"/>
      <color rgb="FF000000"/>
      <name val="Calibri"/>
      <family val="2"/>
      <charset val="1"/>
    </font>
    <font>
      <b/>
      <sz val="7"/>
      <color rgb="FF000000"/>
      <name val="Calibri"/>
      <family val="2"/>
      <charset val="1"/>
    </font>
    <font>
      <sz val="7"/>
      <color rgb="FF000000"/>
      <name val="Calibri"/>
      <family val="2"/>
      <charset val="1"/>
    </font>
    <font>
      <b/>
      <sz val="12"/>
      <color rgb="FF000000"/>
      <name val="Arial"/>
      <family val="2"/>
      <charset val="1"/>
    </font>
    <font>
      <b/>
      <sz val="12"/>
      <name val="Arial"/>
      <family val="2"/>
      <charset val="1"/>
    </font>
    <font>
      <b/>
      <sz val="7"/>
      <color rgb="FF000000"/>
      <name val="Arial"/>
      <family val="2"/>
      <charset val="1"/>
    </font>
    <font>
      <b/>
      <sz val="9"/>
      <name val="Arial"/>
      <family val="2"/>
      <charset val="1"/>
    </font>
    <font>
      <b/>
      <sz val="9"/>
      <color rgb="FF000000"/>
      <name val="Arial"/>
      <family val="1"/>
      <charset val="1"/>
    </font>
    <font>
      <sz val="9"/>
      <color rgb="FF000000"/>
      <name val="Arial"/>
      <family val="1"/>
      <charset val="1"/>
    </font>
    <font>
      <sz val="9"/>
      <color rgb="FF000000"/>
      <name val="Calibri"/>
      <family val="2"/>
      <charset val="1"/>
    </font>
    <font>
      <b/>
      <sz val="10"/>
      <name val="Arial"/>
      <family val="2"/>
      <charset val="1"/>
    </font>
    <font>
      <b/>
      <sz val="11"/>
      <name val="Arial"/>
      <family val="1"/>
      <charset val="1"/>
    </font>
    <font>
      <sz val="10"/>
      <color rgb="FF000000"/>
      <name val="Arial"/>
      <family val="1"/>
      <charset val="1"/>
    </font>
    <font>
      <sz val="10"/>
      <name val="Arial"/>
      <family val="1"/>
      <charset val="1"/>
    </font>
    <font>
      <sz val="11"/>
      <color rgb="FF000000"/>
      <name val="Arial"/>
      <family val="2"/>
      <charset val="1"/>
    </font>
    <font>
      <b/>
      <sz val="11"/>
      <color rgb="FF000000"/>
      <name val="Arial"/>
      <family val="2"/>
      <charset val="1"/>
    </font>
    <font>
      <b/>
      <sz val="11"/>
      <name val="Arial"/>
      <family val="2"/>
      <charset val="1"/>
    </font>
    <font>
      <b/>
      <sz val="8"/>
      <name val="Arial"/>
      <family val="2"/>
      <charset val="1"/>
    </font>
    <font>
      <b/>
      <sz val="10"/>
      <color rgb="FF000000"/>
      <name val="Arial"/>
      <family val="2"/>
      <charset val="1"/>
    </font>
    <font>
      <sz val="10"/>
      <color rgb="FF000000"/>
      <name val="Arial"/>
      <family val="2"/>
      <charset val="1"/>
    </font>
    <font>
      <sz val="8"/>
      <color rgb="FF000000"/>
      <name val="Calibri"/>
      <family val="2"/>
      <charset val="1"/>
    </font>
    <font>
      <sz val="11"/>
      <name val="Arial"/>
      <family val="2"/>
      <charset val="1"/>
    </font>
    <font>
      <sz val="11"/>
      <color rgb="FF000000"/>
      <name val="Calibri"/>
      <family val="2"/>
      <charset val="1"/>
    </font>
  </fonts>
  <fills count="14">
    <fill>
      <patternFill patternType="none"/>
    </fill>
    <fill>
      <patternFill patternType="gray125"/>
    </fill>
    <fill>
      <patternFill patternType="solid">
        <fgColor rgb="FFBFBFBF"/>
        <bgColor rgb="FFCCCCCC"/>
      </patternFill>
    </fill>
    <fill>
      <patternFill patternType="solid">
        <fgColor rgb="FFFFFFFF"/>
        <bgColor rgb="FFF2F2F2"/>
      </patternFill>
    </fill>
    <fill>
      <patternFill patternType="solid">
        <fgColor rgb="FFA6A6A6"/>
        <bgColor rgb="FFBFBFBF"/>
      </patternFill>
    </fill>
    <fill>
      <patternFill patternType="solid">
        <fgColor rgb="FFD8ECF6"/>
        <bgColor rgb="FFDEEBF7"/>
      </patternFill>
    </fill>
    <fill>
      <patternFill patternType="solid">
        <fgColor rgb="FF9DC3E6"/>
        <bgColor rgb="FFBFBFBF"/>
      </patternFill>
    </fill>
    <fill>
      <patternFill patternType="solid">
        <fgColor rgb="FFDEEBF7"/>
        <bgColor rgb="FFD8ECF6"/>
      </patternFill>
    </fill>
    <fill>
      <patternFill patternType="solid">
        <fgColor rgb="FFDFF0D8"/>
        <bgColor rgb="FFDEEBF7"/>
      </patternFill>
    </fill>
    <fill>
      <patternFill patternType="solid">
        <fgColor rgb="FFD6D6D6"/>
        <bgColor rgb="FFD9D9D9"/>
      </patternFill>
    </fill>
    <fill>
      <patternFill patternType="solid">
        <fgColor rgb="FFEFEFEF"/>
        <bgColor rgb="FFF2F2F2"/>
      </patternFill>
    </fill>
    <fill>
      <patternFill patternType="solid">
        <fgColor rgb="FFF2F2F2"/>
        <bgColor rgb="FFEFEFEF"/>
      </patternFill>
    </fill>
    <fill>
      <patternFill patternType="solid">
        <fgColor rgb="FFBDD7EE"/>
        <bgColor rgb="FFD6D6D6"/>
      </patternFill>
    </fill>
    <fill>
      <patternFill patternType="solid">
        <fgColor rgb="FFD9D9D9"/>
        <bgColor rgb="FFD6D6D6"/>
      </patternFill>
    </fill>
  </fills>
  <borders count="61">
    <border>
      <left/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/>
      <right/>
      <top style="thick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rgb="FFCCCCCC"/>
      </bottom>
      <diagonal/>
    </border>
    <border>
      <left/>
      <right/>
      <top style="thin">
        <color auto="1"/>
      </top>
      <bottom style="thin">
        <color rgb="FFCCCCCC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rgb="FFCCCCCC"/>
      </bottom>
      <diagonal/>
    </border>
    <border>
      <left style="thin">
        <color auto="1"/>
      </left>
      <right style="hair">
        <color rgb="FF808080"/>
      </right>
      <top style="thin">
        <color rgb="FFCCCCCC"/>
      </top>
      <bottom style="thin">
        <color rgb="FFCCCCCC"/>
      </bottom>
      <diagonal/>
    </border>
    <border>
      <left style="hair">
        <color rgb="FF808080"/>
      </left>
      <right style="hair">
        <color rgb="FF808080"/>
      </right>
      <top style="thin">
        <color rgb="FFCCCCCC"/>
      </top>
      <bottom/>
      <diagonal/>
    </border>
    <border>
      <left style="hair">
        <color rgb="FF808080"/>
      </left>
      <right style="hair">
        <color rgb="FF808080"/>
      </right>
      <top/>
      <bottom/>
      <diagonal/>
    </border>
    <border>
      <left style="hair">
        <color rgb="FF808080"/>
      </left>
      <right style="hair">
        <color rgb="FF808080"/>
      </right>
      <top style="thin">
        <color rgb="FFCCCCCC"/>
      </top>
      <bottom style="thin">
        <color rgb="FFCCCCCC"/>
      </bottom>
      <diagonal/>
    </border>
    <border>
      <left style="hair">
        <color rgb="FF808080"/>
      </left>
      <right style="thin">
        <color auto="1"/>
      </right>
      <top style="thin">
        <color rgb="FFCCCCCC"/>
      </top>
      <bottom style="thin">
        <color rgb="FFCCCCCC"/>
      </bottom>
      <diagonal/>
    </border>
    <border>
      <left style="hair">
        <color rgb="FF808080"/>
      </left>
      <right style="hair">
        <color rgb="FF808080"/>
      </right>
      <top style="thin">
        <color rgb="FFCCCCCC"/>
      </top>
      <bottom style="thick">
        <color rgb="FFFF5500"/>
      </bottom>
      <diagonal/>
    </border>
    <border>
      <left style="hair">
        <color rgb="FF808080"/>
      </left>
      <right style="hair">
        <color rgb="FF808080"/>
      </right>
      <top style="hair">
        <color rgb="FF808080"/>
      </top>
      <bottom style="hair">
        <color rgb="FF808080"/>
      </bottom>
      <diagonal/>
    </border>
    <border>
      <left style="hair">
        <color rgb="FF808080"/>
      </left>
      <right style="thin">
        <color auto="1"/>
      </right>
      <top style="thin">
        <color rgb="FFCCCCCC"/>
      </top>
      <bottom style="thick">
        <color rgb="FFFF5500"/>
      </bottom>
      <diagonal/>
    </border>
    <border>
      <left style="thin">
        <color auto="1"/>
      </left>
      <right style="hair">
        <color rgb="FF808080"/>
      </right>
      <top/>
      <bottom style="thin">
        <color rgb="FFCCCCCC"/>
      </bottom>
      <diagonal/>
    </border>
    <border>
      <left style="hair">
        <color rgb="FF808080"/>
      </left>
      <right style="hair">
        <color rgb="FF808080"/>
      </right>
      <top/>
      <bottom style="thin">
        <color rgb="FFCCCCCC"/>
      </bottom>
      <diagonal/>
    </border>
    <border>
      <left style="hair">
        <color rgb="FF808080"/>
      </left>
      <right style="thin">
        <color auto="1"/>
      </right>
      <top/>
      <bottom style="thin">
        <color rgb="FFCCCCCC"/>
      </bottom>
      <diagonal/>
    </border>
    <border>
      <left style="thin">
        <color auto="1"/>
      </left>
      <right style="hair">
        <color rgb="FF808080"/>
      </right>
      <top/>
      <bottom style="thin">
        <color auto="1"/>
      </bottom>
      <diagonal/>
    </border>
    <border>
      <left style="hair">
        <color rgb="FF808080"/>
      </left>
      <right style="hair">
        <color rgb="FF808080"/>
      </right>
      <top/>
      <bottom style="thin">
        <color auto="1"/>
      </bottom>
      <diagonal/>
    </border>
    <border>
      <left style="hair">
        <color rgb="FF808080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</borders>
  <cellStyleXfs count="10">
    <xf numFmtId="0" fontId="0" fillId="0" borderId="0"/>
    <xf numFmtId="165" fontId="25" fillId="0" borderId="0" applyBorder="0" applyProtection="0"/>
    <xf numFmtId="164" fontId="1" fillId="0" borderId="0" applyBorder="0" applyProtection="0"/>
    <xf numFmtId="9" fontId="25" fillId="0" borderId="0" applyBorder="0" applyProtection="0"/>
    <xf numFmtId="164" fontId="25" fillId="0" borderId="0" applyBorder="0" applyProtection="0"/>
    <xf numFmtId="164" fontId="25" fillId="0" borderId="0" applyBorder="0" applyProtection="0"/>
    <xf numFmtId="0" fontId="1" fillId="0" borderId="0"/>
    <xf numFmtId="0" fontId="25" fillId="0" borderId="0"/>
    <xf numFmtId="0" fontId="25" fillId="0" borderId="0"/>
    <xf numFmtId="9" fontId="25" fillId="0" borderId="0" applyBorder="0" applyProtection="0"/>
  </cellStyleXfs>
  <cellXfs count="216">
    <xf numFmtId="0" fontId="0" fillId="0" borderId="0" xfId="0"/>
    <xf numFmtId="0" fontId="4" fillId="0" borderId="12" xfId="0" applyFont="1" applyBorder="1" applyAlignment="1">
      <alignment horizontal="left" vertical="center"/>
    </xf>
    <xf numFmtId="0" fontId="5" fillId="0" borderId="11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4" fillId="2" borderId="11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0" fillId="0" borderId="10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4" fillId="0" borderId="8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0" fillId="0" borderId="4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/>
    </xf>
    <xf numFmtId="0" fontId="3" fillId="0" borderId="2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0" xfId="7" applyFont="1" applyAlignment="1">
      <alignment vertical="center"/>
    </xf>
    <xf numFmtId="0" fontId="4" fillId="0" borderId="7" xfId="0" applyFont="1" applyBorder="1" applyAlignment="1">
      <alignment horizontal="right" vertical="center"/>
    </xf>
    <xf numFmtId="10" fontId="5" fillId="0" borderId="7" xfId="0" applyNumberFormat="1" applyFont="1" applyBorder="1" applyAlignment="1">
      <alignment horizontal="left" vertical="center"/>
    </xf>
    <xf numFmtId="0" fontId="6" fillId="3" borderId="5" xfId="7" applyFont="1" applyFill="1" applyBorder="1" applyAlignment="1">
      <alignment vertical="center" wrapText="1"/>
    </xf>
    <xf numFmtId="0" fontId="2" fillId="0" borderId="0" xfId="7" applyFont="1" applyBorder="1" applyAlignment="1">
      <alignment vertical="center"/>
    </xf>
    <xf numFmtId="0" fontId="2" fillId="0" borderId="14" xfId="7" applyFont="1" applyBorder="1" applyAlignment="1">
      <alignment vertical="center"/>
    </xf>
    <xf numFmtId="0" fontId="2" fillId="3" borderId="16" xfId="7" applyFont="1" applyFill="1" applyBorder="1" applyAlignment="1">
      <alignment vertical="center" wrapText="1"/>
    </xf>
    <xf numFmtId="10" fontId="2" fillId="3" borderId="16" xfId="7" applyNumberFormat="1" applyFont="1" applyFill="1" applyBorder="1" applyAlignment="1">
      <alignment horizontal="left" vertical="center" wrapText="1"/>
    </xf>
    <xf numFmtId="0" fontId="6" fillId="4" borderId="18" xfId="7" applyFont="1" applyFill="1" applyBorder="1" applyAlignment="1">
      <alignment vertical="center" wrapText="1"/>
    </xf>
    <xf numFmtId="0" fontId="6" fillId="0" borderId="0" xfId="7" applyFont="1" applyAlignment="1">
      <alignment vertical="center"/>
    </xf>
    <xf numFmtId="0" fontId="7" fillId="5" borderId="19" xfId="7" applyFont="1" applyFill="1" applyBorder="1" applyAlignment="1">
      <alignment horizontal="center" vertical="center" wrapText="1"/>
    </xf>
    <xf numFmtId="0" fontId="7" fillId="5" borderId="22" xfId="7" applyFont="1" applyFill="1" applyBorder="1" applyAlignment="1">
      <alignment horizontal="center" vertical="center" wrapText="1"/>
    </xf>
    <xf numFmtId="0" fontId="7" fillId="5" borderId="25" xfId="7" applyFont="1" applyFill="1" applyBorder="1" applyAlignment="1">
      <alignment horizontal="center" vertical="center" wrapText="1"/>
    </xf>
    <xf numFmtId="0" fontId="2" fillId="0" borderId="28" xfId="7" applyFont="1" applyBorder="1" applyAlignment="1">
      <alignment vertical="center"/>
    </xf>
    <xf numFmtId="0" fontId="6" fillId="0" borderId="0" xfId="7" applyFont="1" applyBorder="1" applyAlignment="1">
      <alignment vertical="center"/>
    </xf>
    <xf numFmtId="0" fontId="6" fillId="0" borderId="0" xfId="7" applyFont="1" applyBorder="1" applyAlignment="1">
      <alignment horizontal="right" vertical="center"/>
    </xf>
    <xf numFmtId="166" fontId="6" fillId="0" borderId="14" xfId="7" applyNumberFormat="1" applyFont="1" applyBorder="1" applyAlignment="1">
      <alignment vertical="center"/>
    </xf>
    <xf numFmtId="10" fontId="6" fillId="0" borderId="0" xfId="9" applyNumberFormat="1" applyFont="1" applyBorder="1" applyAlignment="1" applyProtection="1">
      <alignment vertical="center"/>
    </xf>
    <xf numFmtId="167" fontId="6" fillId="0" borderId="0" xfId="7" applyNumberFormat="1" applyFont="1" applyBorder="1" applyAlignment="1">
      <alignment vertical="center"/>
    </xf>
    <xf numFmtId="0" fontId="2" fillId="0" borderId="0" xfId="7" applyFont="1" applyAlignment="1">
      <alignment horizontal="right" vertical="center"/>
    </xf>
    <xf numFmtId="168" fontId="2" fillId="0" borderId="0" xfId="9" applyNumberFormat="1" applyFont="1" applyBorder="1" applyAlignment="1" applyProtection="1">
      <alignment horizontal="left" vertical="center"/>
    </xf>
    <xf numFmtId="164" fontId="2" fillId="0" borderId="0" xfId="4" applyFont="1" applyBorder="1" applyAlignment="1" applyProtection="1">
      <alignment vertical="center"/>
    </xf>
    <xf numFmtId="10" fontId="2" fillId="0" borderId="0" xfId="9" applyNumberFormat="1" applyFont="1" applyBorder="1" applyAlignment="1" applyProtection="1">
      <alignment vertical="center"/>
    </xf>
    <xf numFmtId="166" fontId="2" fillId="0" borderId="0" xfId="7" applyNumberFormat="1" applyFont="1" applyAlignment="1">
      <alignment vertical="center"/>
    </xf>
    <xf numFmtId="164" fontId="2" fillId="0" borderId="0" xfId="7" applyNumberFormat="1" applyFont="1" applyAlignment="1">
      <alignment vertical="center"/>
    </xf>
    <xf numFmtId="167" fontId="2" fillId="0" borderId="0" xfId="7" applyNumberFormat="1" applyFont="1" applyAlignment="1">
      <alignment vertical="center"/>
    </xf>
    <xf numFmtId="0" fontId="0" fillId="0" borderId="0" xfId="0" applyFont="1" applyBorder="1" applyAlignment="1" applyProtection="1">
      <alignment wrapText="1"/>
      <protection locked="0"/>
    </xf>
    <xf numFmtId="0" fontId="8" fillId="0" borderId="0" xfId="0" applyFont="1" applyBorder="1" applyAlignment="1" applyProtection="1">
      <alignment vertical="center" wrapText="1"/>
    </xf>
    <xf numFmtId="0" fontId="8" fillId="0" borderId="0" xfId="0" applyFont="1" applyBorder="1" applyAlignment="1" applyProtection="1">
      <alignment horizontal="right" vertical="center" wrapText="1"/>
    </xf>
    <xf numFmtId="0" fontId="9" fillId="0" borderId="17" xfId="0" applyFont="1" applyBorder="1" applyAlignment="1" applyProtection="1">
      <alignment horizontal="center" vertical="center" wrapText="1"/>
    </xf>
    <xf numFmtId="0" fontId="10" fillId="2" borderId="17" xfId="0" applyFont="1" applyFill="1" applyBorder="1" applyAlignment="1">
      <alignment horizontal="center" vertical="center" wrapText="1"/>
    </xf>
    <xf numFmtId="0" fontId="10" fillId="2" borderId="17" xfId="0" applyFont="1" applyFill="1" applyBorder="1" applyAlignment="1">
      <alignment horizontal="left" vertical="top" wrapText="1"/>
    </xf>
    <xf numFmtId="0" fontId="10" fillId="2" borderId="17" xfId="0" applyFont="1" applyFill="1" applyBorder="1" applyAlignment="1">
      <alignment horizontal="right" vertical="top" wrapText="1"/>
    </xf>
    <xf numFmtId="4" fontId="10" fillId="2" borderId="17" xfId="0" applyNumberFormat="1" applyFont="1" applyFill="1" applyBorder="1" applyAlignment="1">
      <alignment horizontal="right" vertical="top" wrapText="1"/>
    </xf>
    <xf numFmtId="0" fontId="0" fillId="2" borderId="0" xfId="0" applyFill="1"/>
    <xf numFmtId="0" fontId="11" fillId="0" borderId="17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left" vertical="top" wrapText="1"/>
    </xf>
    <xf numFmtId="0" fontId="11" fillId="0" borderId="17" xfId="0" applyFont="1" applyBorder="1" applyAlignment="1">
      <alignment horizontal="center" vertical="top" wrapText="1"/>
    </xf>
    <xf numFmtId="2" fontId="11" fillId="0" borderId="17" xfId="0" applyNumberFormat="1" applyFont="1" applyBorder="1" applyAlignment="1">
      <alignment horizontal="center" vertical="top" wrapText="1"/>
    </xf>
    <xf numFmtId="4" fontId="11" fillId="0" borderId="17" xfId="0" applyNumberFormat="1" applyFont="1" applyBorder="1" applyAlignment="1">
      <alignment horizontal="right" vertical="top" wrapText="1"/>
    </xf>
    <xf numFmtId="2" fontId="10" fillId="2" borderId="17" xfId="0" applyNumberFormat="1" applyFont="1" applyFill="1" applyBorder="1" applyAlignment="1">
      <alignment horizontal="center" vertical="top" wrapText="1"/>
    </xf>
    <xf numFmtId="0" fontId="10" fillId="6" borderId="17" xfId="0" applyFont="1" applyFill="1" applyBorder="1" applyAlignment="1">
      <alignment horizontal="center" vertical="center" wrapText="1"/>
    </xf>
    <xf numFmtId="0" fontId="10" fillId="6" borderId="17" xfId="0" applyFont="1" applyFill="1" applyBorder="1" applyAlignment="1">
      <alignment horizontal="left" vertical="top" wrapText="1"/>
    </xf>
    <xf numFmtId="2" fontId="10" fillId="6" borderId="17" xfId="0" applyNumberFormat="1" applyFont="1" applyFill="1" applyBorder="1" applyAlignment="1">
      <alignment horizontal="center" vertical="top" wrapText="1"/>
    </xf>
    <xf numFmtId="4" fontId="10" fillId="6" borderId="17" xfId="0" applyNumberFormat="1" applyFont="1" applyFill="1" applyBorder="1" applyAlignment="1">
      <alignment horizontal="right" vertical="top" wrapText="1"/>
    </xf>
    <xf numFmtId="0" fontId="0" fillId="6" borderId="0" xfId="0" applyFill="1"/>
    <xf numFmtId="0" fontId="10" fillId="7" borderId="17" xfId="0" applyFont="1" applyFill="1" applyBorder="1" applyAlignment="1">
      <alignment horizontal="center" vertical="center" wrapText="1"/>
    </xf>
    <xf numFmtId="0" fontId="10" fillId="7" borderId="17" xfId="0" applyFont="1" applyFill="1" applyBorder="1" applyAlignment="1">
      <alignment horizontal="left" vertical="top" wrapText="1"/>
    </xf>
    <xf numFmtId="2" fontId="10" fillId="7" borderId="17" xfId="0" applyNumberFormat="1" applyFont="1" applyFill="1" applyBorder="1" applyAlignment="1">
      <alignment horizontal="center" vertical="top" wrapText="1"/>
    </xf>
    <xf numFmtId="4" fontId="10" fillId="7" borderId="17" xfId="0" applyNumberFormat="1" applyFont="1" applyFill="1" applyBorder="1" applyAlignment="1">
      <alignment horizontal="right" vertical="top" wrapText="1"/>
    </xf>
    <xf numFmtId="0" fontId="0" fillId="7" borderId="0" xfId="0" applyFill="1"/>
    <xf numFmtId="0" fontId="10" fillId="7" borderId="17" xfId="0" applyFont="1" applyFill="1" applyBorder="1" applyAlignment="1">
      <alignment horizontal="left" vertical="center" wrapText="1"/>
    </xf>
    <xf numFmtId="0" fontId="12" fillId="0" borderId="0" xfId="0" applyFont="1" applyBorder="1" applyAlignment="1" applyProtection="1">
      <alignment wrapText="1"/>
      <protection locked="0"/>
    </xf>
    <xf numFmtId="0" fontId="14" fillId="3" borderId="31" xfId="0" applyFont="1" applyFill="1" applyBorder="1" applyAlignment="1">
      <alignment horizontal="left" vertical="top" wrapText="1"/>
    </xf>
    <xf numFmtId="0" fontId="14" fillId="3" borderId="31" xfId="0" applyFont="1" applyFill="1" applyBorder="1" applyAlignment="1">
      <alignment horizontal="right" vertical="top" wrapText="1"/>
    </xf>
    <xf numFmtId="0" fontId="14" fillId="3" borderId="31" xfId="0" applyFont="1" applyFill="1" applyBorder="1" applyAlignment="1">
      <alignment horizontal="center" vertical="top" wrapText="1"/>
    </xf>
    <xf numFmtId="0" fontId="15" fillId="8" borderId="31" xfId="0" applyFont="1" applyFill="1" applyBorder="1" applyAlignment="1">
      <alignment horizontal="left" vertical="top" wrapText="1"/>
    </xf>
    <xf numFmtId="0" fontId="15" fillId="8" borderId="31" xfId="0" applyFont="1" applyFill="1" applyBorder="1" applyAlignment="1">
      <alignment horizontal="right" vertical="top" wrapText="1"/>
    </xf>
    <xf numFmtId="0" fontId="15" fillId="8" borderId="31" xfId="0" applyFont="1" applyFill="1" applyBorder="1" applyAlignment="1">
      <alignment horizontal="center" vertical="top" wrapText="1"/>
    </xf>
    <xf numFmtId="169" fontId="15" fillId="8" borderId="31" xfId="0" applyNumberFormat="1" applyFont="1" applyFill="1" applyBorder="1" applyAlignment="1">
      <alignment horizontal="right" vertical="top" wrapText="1"/>
    </xf>
    <xf numFmtId="4" fontId="15" fillId="8" borderId="31" xfId="0" applyNumberFormat="1" applyFont="1" applyFill="1" applyBorder="1" applyAlignment="1">
      <alignment horizontal="right" vertical="top" wrapText="1"/>
    </xf>
    <xf numFmtId="0" fontId="16" fillId="9" borderId="31" xfId="0" applyFont="1" applyFill="1" applyBorder="1" applyAlignment="1">
      <alignment horizontal="left" vertical="top" wrapText="1"/>
    </xf>
    <xf numFmtId="0" fontId="16" fillId="9" borderId="31" xfId="0" applyFont="1" applyFill="1" applyBorder="1" applyAlignment="1">
      <alignment horizontal="right" vertical="top" wrapText="1"/>
    </xf>
    <xf numFmtId="0" fontId="16" fillId="9" borderId="31" xfId="0" applyFont="1" applyFill="1" applyBorder="1" applyAlignment="1">
      <alignment horizontal="center" vertical="top" wrapText="1"/>
    </xf>
    <xf numFmtId="169" fontId="16" fillId="9" borderId="31" xfId="0" applyNumberFormat="1" applyFont="1" applyFill="1" applyBorder="1" applyAlignment="1">
      <alignment horizontal="right" vertical="top" wrapText="1"/>
    </xf>
    <xf numFmtId="4" fontId="16" fillId="9" borderId="31" xfId="0" applyNumberFormat="1" applyFont="1" applyFill="1" applyBorder="1" applyAlignment="1">
      <alignment horizontal="right" vertical="top" wrapText="1"/>
    </xf>
    <xf numFmtId="0" fontId="16" fillId="10" borderId="31" xfId="0" applyFont="1" applyFill="1" applyBorder="1" applyAlignment="1">
      <alignment horizontal="left" vertical="top" wrapText="1"/>
    </xf>
    <xf numFmtId="0" fontId="16" fillId="10" borderId="31" xfId="0" applyFont="1" applyFill="1" applyBorder="1" applyAlignment="1">
      <alignment horizontal="right" vertical="top" wrapText="1"/>
    </xf>
    <xf numFmtId="0" fontId="16" fillId="10" borderId="31" xfId="0" applyFont="1" applyFill="1" applyBorder="1" applyAlignment="1">
      <alignment horizontal="center" vertical="top" wrapText="1"/>
    </xf>
    <xf numFmtId="169" fontId="16" fillId="10" borderId="31" xfId="0" applyNumberFormat="1" applyFont="1" applyFill="1" applyBorder="1" applyAlignment="1">
      <alignment horizontal="right" vertical="top" wrapText="1"/>
    </xf>
    <xf numFmtId="4" fontId="16" fillId="10" borderId="31" xfId="0" applyNumberFormat="1" applyFont="1" applyFill="1" applyBorder="1" applyAlignment="1">
      <alignment horizontal="right" vertical="top" wrapText="1"/>
    </xf>
    <xf numFmtId="0" fontId="16" fillId="3" borderId="0" xfId="0" applyFont="1" applyFill="1" applyAlignment="1">
      <alignment horizontal="right" vertical="top" wrapText="1"/>
    </xf>
    <xf numFmtId="4" fontId="16" fillId="3" borderId="0" xfId="0" applyNumberFormat="1" applyFont="1" applyFill="1" applyAlignment="1">
      <alignment horizontal="right" vertical="top" wrapText="1"/>
    </xf>
    <xf numFmtId="0" fontId="15" fillId="8" borderId="32" xfId="0" applyFont="1" applyFill="1" applyBorder="1" applyAlignment="1">
      <alignment horizontal="left" vertical="top" wrapText="1"/>
    </xf>
    <xf numFmtId="0" fontId="17" fillId="0" borderId="0" xfId="8" applyFont="1" applyAlignment="1">
      <alignment vertical="center"/>
    </xf>
    <xf numFmtId="0" fontId="17" fillId="0" borderId="0" xfId="8" applyFont="1" applyAlignment="1">
      <alignment horizontal="center" vertical="center"/>
    </xf>
    <xf numFmtId="0" fontId="18" fillId="2" borderId="33" xfId="8" applyFont="1" applyFill="1" applyBorder="1" applyAlignment="1">
      <alignment horizontal="center" vertical="center" wrapText="1"/>
    </xf>
    <xf numFmtId="0" fontId="18" fillId="2" borderId="34" xfId="8" applyFont="1" applyFill="1" applyBorder="1" applyAlignment="1">
      <alignment vertical="center" wrapText="1"/>
    </xf>
    <xf numFmtId="0" fontId="18" fillId="2" borderId="34" xfId="8" applyFont="1" applyFill="1" applyBorder="1" applyAlignment="1">
      <alignment horizontal="center" vertical="center" wrapText="1"/>
    </xf>
    <xf numFmtId="0" fontId="18" fillId="2" borderId="36" xfId="8" applyFont="1" applyFill="1" applyBorder="1" applyAlignment="1">
      <alignment horizontal="center" vertical="center" wrapText="1"/>
    </xf>
    <xf numFmtId="0" fontId="18" fillId="0" borderId="0" xfId="8" applyFont="1" applyAlignment="1">
      <alignment vertical="center"/>
    </xf>
    <xf numFmtId="4" fontId="19" fillId="11" borderId="40" xfId="8" applyNumberFormat="1" applyFont="1" applyFill="1" applyBorder="1" applyAlignment="1">
      <alignment horizontal="center" vertical="center" wrapText="1"/>
    </xf>
    <xf numFmtId="4" fontId="19" fillId="11" borderId="41" xfId="8" applyNumberFormat="1" applyFont="1" applyFill="1" applyBorder="1" applyAlignment="1">
      <alignment horizontal="center" vertical="center" wrapText="1"/>
    </xf>
    <xf numFmtId="164" fontId="17" fillId="0" borderId="0" xfId="5" applyFont="1" applyBorder="1" applyAlignment="1" applyProtection="1">
      <alignment vertical="center"/>
    </xf>
    <xf numFmtId="10" fontId="20" fillId="11" borderId="42" xfId="8" applyNumberFormat="1" applyFont="1" applyFill="1" applyBorder="1" applyAlignment="1">
      <alignment horizontal="center" vertical="center" wrapText="1"/>
    </xf>
    <xf numFmtId="10" fontId="17" fillId="0" borderId="0" xfId="8" applyNumberFormat="1" applyFont="1" applyAlignment="1">
      <alignment vertical="center"/>
    </xf>
    <xf numFmtId="10" fontId="20" fillId="11" borderId="44" xfId="8" applyNumberFormat="1" applyFont="1" applyFill="1" applyBorder="1" applyAlignment="1">
      <alignment horizontal="center" vertical="center" wrapText="1"/>
    </xf>
    <xf numFmtId="167" fontId="19" fillId="11" borderId="41" xfId="8" applyNumberFormat="1" applyFont="1" applyFill="1" applyBorder="1" applyAlignment="1">
      <alignment horizontal="center" vertical="center" wrapText="1"/>
    </xf>
    <xf numFmtId="0" fontId="19" fillId="11" borderId="45" xfId="8" applyFont="1" applyFill="1" applyBorder="1" applyAlignment="1">
      <alignment horizontal="center" vertical="center" wrapText="1"/>
    </xf>
    <xf numFmtId="0" fontId="19" fillId="11" borderId="43" xfId="8" applyFont="1" applyFill="1" applyBorder="1" applyAlignment="1">
      <alignment vertical="center" wrapText="1"/>
    </xf>
    <xf numFmtId="167" fontId="19" fillId="11" borderId="46" xfId="5" applyNumberFormat="1" applyFont="1" applyFill="1" applyBorder="1" applyAlignment="1" applyProtection="1">
      <alignment horizontal="center" vertical="center" wrapText="1"/>
    </xf>
    <xf numFmtId="167" fontId="19" fillId="11" borderId="47" xfId="5" applyNumberFormat="1" applyFont="1" applyFill="1" applyBorder="1" applyAlignment="1" applyProtection="1">
      <alignment horizontal="center" vertical="center" wrapText="1"/>
    </xf>
    <xf numFmtId="10" fontId="20" fillId="11" borderId="46" xfId="8" applyNumberFormat="1" applyFont="1" applyFill="1" applyBorder="1" applyAlignment="1">
      <alignment horizontal="center" vertical="center" wrapText="1"/>
    </xf>
    <xf numFmtId="10" fontId="20" fillId="11" borderId="47" xfId="8" applyNumberFormat="1" applyFont="1" applyFill="1" applyBorder="1" applyAlignment="1">
      <alignment horizontal="center" vertical="center" wrapText="1"/>
    </xf>
    <xf numFmtId="0" fontId="19" fillId="11" borderId="48" xfId="8" applyFont="1" applyFill="1" applyBorder="1" applyAlignment="1">
      <alignment horizontal="center" vertical="center" wrapText="1"/>
    </xf>
    <xf numFmtId="0" fontId="19" fillId="11" borderId="49" xfId="8" applyFont="1" applyFill="1" applyBorder="1" applyAlignment="1">
      <alignment vertical="center" wrapText="1"/>
    </xf>
    <xf numFmtId="10" fontId="20" fillId="11" borderId="49" xfId="8" applyNumberFormat="1" applyFont="1" applyFill="1" applyBorder="1" applyAlignment="1">
      <alignment horizontal="center" vertical="center" wrapText="1"/>
    </xf>
    <xf numFmtId="10" fontId="20" fillId="11" borderId="50" xfId="8" applyNumberFormat="1" applyFont="1" applyFill="1" applyBorder="1" applyAlignment="1">
      <alignment horizontal="center" vertical="center" wrapText="1"/>
    </xf>
    <xf numFmtId="0" fontId="18" fillId="3" borderId="28" xfId="8" applyFont="1" applyFill="1" applyBorder="1" applyAlignment="1">
      <alignment horizontal="right" vertical="center" wrapText="1"/>
    </xf>
    <xf numFmtId="0" fontId="18" fillId="3" borderId="0" xfId="8" applyFont="1" applyFill="1" applyBorder="1" applyAlignment="1">
      <alignment horizontal="right" vertical="center" wrapText="1"/>
    </xf>
    <xf numFmtId="167" fontId="17" fillId="0" borderId="0" xfId="8" applyNumberFormat="1" applyFont="1" applyAlignment="1">
      <alignment horizontal="center" vertical="center"/>
    </xf>
    <xf numFmtId="170" fontId="17" fillId="0" borderId="0" xfId="3" applyNumberFormat="1" applyFont="1" applyBorder="1" applyAlignment="1" applyProtection="1">
      <alignment horizontal="center" vertical="center"/>
    </xf>
    <xf numFmtId="0" fontId="0" fillId="0" borderId="14" xfId="0" applyBorder="1"/>
    <xf numFmtId="0" fontId="21" fillId="3" borderId="28" xfId="0" applyFont="1" applyFill="1" applyBorder="1" applyAlignment="1">
      <alignment horizontal="left" vertical="center"/>
    </xf>
    <xf numFmtId="0" fontId="22" fillId="3" borderId="0" xfId="0" applyFont="1" applyFill="1" applyBorder="1" applyAlignment="1">
      <alignment horizontal="left" vertical="center"/>
    </xf>
    <xf numFmtId="0" fontId="17" fillId="3" borderId="14" xfId="0" applyFont="1" applyFill="1" applyBorder="1" applyAlignment="1">
      <alignment horizontal="left" vertical="center"/>
    </xf>
    <xf numFmtId="0" fontId="19" fillId="12" borderId="51" xfId="0" applyFont="1" applyFill="1" applyBorder="1" applyAlignment="1">
      <alignment horizontal="left"/>
    </xf>
    <xf numFmtId="0" fontId="19" fillId="12" borderId="52" xfId="0" applyFont="1" applyFill="1" applyBorder="1"/>
    <xf numFmtId="0" fontId="19" fillId="12" borderId="52" xfId="0" applyFont="1" applyFill="1" applyBorder="1" applyAlignment="1">
      <alignment horizontal="right"/>
    </xf>
    <xf numFmtId="10" fontId="19" fillId="12" borderId="53" xfId="0" applyNumberFormat="1" applyFont="1" applyFill="1" applyBorder="1"/>
    <xf numFmtId="0" fontId="1" fillId="0" borderId="28" xfId="0" applyFont="1" applyBorder="1" applyAlignment="1">
      <alignment horizontal="fill"/>
    </xf>
    <xf numFmtId="0" fontId="1" fillId="0" borderId="0" xfId="0" applyFont="1" applyBorder="1" applyAlignment="1">
      <alignment horizontal="fill"/>
    </xf>
    <xf numFmtId="0" fontId="1" fillId="0" borderId="14" xfId="0" applyFont="1" applyBorder="1" applyAlignment="1">
      <alignment horizontal="fill"/>
    </xf>
    <xf numFmtId="0" fontId="13" fillId="13" borderId="28" xfId="0" applyFont="1" applyFill="1" applyBorder="1" applyAlignment="1">
      <alignment horizontal="left"/>
    </xf>
    <xf numFmtId="0" fontId="1" fillId="13" borderId="0" xfId="0" applyFont="1" applyFill="1" applyBorder="1"/>
    <xf numFmtId="0" fontId="13" fillId="13" borderId="0" xfId="0" applyFont="1" applyFill="1" applyBorder="1" applyAlignment="1">
      <alignment horizontal="left"/>
    </xf>
    <xf numFmtId="10" fontId="1" fillId="13" borderId="0" xfId="0" applyNumberFormat="1" applyFont="1" applyFill="1" applyBorder="1"/>
    <xf numFmtId="10" fontId="1" fillId="13" borderId="14" xfId="0" applyNumberFormat="1" applyFont="1" applyFill="1" applyBorder="1"/>
    <xf numFmtId="0" fontId="1" fillId="3" borderId="28" xfId="0" applyFont="1" applyFill="1" applyBorder="1"/>
    <xf numFmtId="0" fontId="1" fillId="3" borderId="0" xfId="0" applyFont="1" applyFill="1" applyBorder="1"/>
    <xf numFmtId="10" fontId="1" fillId="3" borderId="0" xfId="0" applyNumberFormat="1" applyFont="1" applyFill="1" applyBorder="1"/>
    <xf numFmtId="10" fontId="1" fillId="3" borderId="14" xfId="0" applyNumberFormat="1" applyFont="1" applyFill="1" applyBorder="1"/>
    <xf numFmtId="0" fontId="13" fillId="3" borderId="0" xfId="0" applyFont="1" applyFill="1" applyBorder="1" applyAlignment="1">
      <alignment horizontal="left"/>
    </xf>
    <xf numFmtId="10" fontId="13" fillId="3" borderId="0" xfId="0" applyNumberFormat="1" applyFont="1" applyFill="1" applyBorder="1"/>
    <xf numFmtId="0" fontId="1" fillId="3" borderId="28" xfId="0" applyFont="1" applyFill="1" applyBorder="1" applyAlignment="1">
      <alignment horizontal="left"/>
    </xf>
    <xf numFmtId="0" fontId="1" fillId="3" borderId="0" xfId="0" applyFont="1" applyFill="1" applyBorder="1" applyAlignment="1">
      <alignment horizontal="left"/>
    </xf>
    <xf numFmtId="10" fontId="13" fillId="3" borderId="0" xfId="3" applyNumberFormat="1" applyFont="1" applyFill="1" applyBorder="1" applyAlignment="1" applyProtection="1"/>
    <xf numFmtId="0" fontId="13" fillId="13" borderId="0" xfId="0" applyFont="1" applyFill="1" applyBorder="1"/>
    <xf numFmtId="10" fontId="13" fillId="13" borderId="0" xfId="0" applyNumberFormat="1" applyFont="1" applyFill="1" applyBorder="1"/>
    <xf numFmtId="10" fontId="13" fillId="13" borderId="14" xfId="0" applyNumberFormat="1" applyFont="1" applyFill="1" applyBorder="1"/>
    <xf numFmtId="0" fontId="1" fillId="3" borderId="7" xfId="0" applyFont="1" applyFill="1" applyBorder="1"/>
    <xf numFmtId="0" fontId="13" fillId="0" borderId="54" xfId="0" applyFont="1" applyBorder="1" applyAlignment="1">
      <alignment vertical="center"/>
    </xf>
    <xf numFmtId="0" fontId="13" fillId="0" borderId="55" xfId="0" applyFont="1" applyBorder="1" applyAlignment="1">
      <alignment vertical="center"/>
    </xf>
    <xf numFmtId="0" fontId="13" fillId="0" borderId="55" xfId="0" applyFont="1" applyBorder="1" applyAlignment="1">
      <alignment horizontal="left" vertical="center"/>
    </xf>
    <xf numFmtId="10" fontId="13" fillId="0" borderId="56" xfId="3" applyNumberFormat="1" applyFont="1" applyBorder="1" applyAlignment="1" applyProtection="1">
      <alignment vertical="center"/>
    </xf>
    <xf numFmtId="0" fontId="1" fillId="3" borderId="14" xfId="0" applyFont="1" applyFill="1" applyBorder="1"/>
    <xf numFmtId="0" fontId="24" fillId="0" borderId="28" xfId="0" applyFont="1" applyBorder="1" applyAlignment="1">
      <alignment horizontal="center"/>
    </xf>
    <xf numFmtId="0" fontId="24" fillId="0" borderId="0" xfId="0" applyFont="1" applyBorder="1"/>
    <xf numFmtId="0" fontId="21" fillId="0" borderId="22" xfId="0" applyFont="1" applyBorder="1" applyAlignment="1">
      <alignment horizontal="center" vertical="center" wrapText="1"/>
    </xf>
    <xf numFmtId="0" fontId="21" fillId="0" borderId="23" xfId="0" applyFont="1" applyBorder="1" applyAlignment="1">
      <alignment horizontal="center" vertical="center" wrapText="1"/>
    </xf>
    <xf numFmtId="0" fontId="21" fillId="0" borderId="24" xfId="0" applyFont="1" applyBorder="1" applyAlignment="1">
      <alignment horizontal="center" vertical="center" wrapText="1"/>
    </xf>
    <xf numFmtId="0" fontId="22" fillId="3" borderId="22" xfId="0" applyFont="1" applyFill="1" applyBorder="1" applyAlignment="1">
      <alignment horizontal="center" vertical="top"/>
    </xf>
    <xf numFmtId="0" fontId="22" fillId="3" borderId="23" xfId="0" applyFont="1" applyFill="1" applyBorder="1" applyAlignment="1">
      <alignment horizontal="left" vertical="top"/>
    </xf>
    <xf numFmtId="10" fontId="22" fillId="3" borderId="23" xfId="0" applyNumberFormat="1" applyFont="1" applyFill="1" applyBorder="1" applyAlignment="1">
      <alignment horizontal="center" vertical="top"/>
    </xf>
    <xf numFmtId="10" fontId="22" fillId="3" borderId="59" xfId="0" applyNumberFormat="1" applyFont="1" applyFill="1" applyBorder="1" applyAlignment="1">
      <alignment horizontal="center" vertical="top"/>
    </xf>
    <xf numFmtId="0" fontId="21" fillId="3" borderId="22" xfId="0" applyFont="1" applyFill="1" applyBorder="1" applyAlignment="1">
      <alignment horizontal="center" vertical="top"/>
    </xf>
    <xf numFmtId="0" fontId="21" fillId="3" borderId="23" xfId="0" applyFont="1" applyFill="1" applyBorder="1" applyAlignment="1">
      <alignment horizontal="center" vertical="top"/>
    </xf>
    <xf numFmtId="10" fontId="21" fillId="3" borderId="23" xfId="0" applyNumberFormat="1" applyFont="1" applyFill="1" applyBorder="1" applyAlignment="1">
      <alignment horizontal="center" vertical="top"/>
    </xf>
    <xf numFmtId="10" fontId="21" fillId="3" borderId="59" xfId="0" applyNumberFormat="1" applyFont="1" applyFill="1" applyBorder="1" applyAlignment="1">
      <alignment horizontal="center" vertical="top"/>
    </xf>
    <xf numFmtId="10" fontId="22" fillId="3" borderId="24" xfId="0" applyNumberFormat="1" applyFont="1" applyFill="1" applyBorder="1" applyAlignment="1">
      <alignment horizontal="center" vertical="top"/>
    </xf>
    <xf numFmtId="10" fontId="21" fillId="3" borderId="24" xfId="0" applyNumberFormat="1" applyFont="1" applyFill="1" applyBorder="1" applyAlignment="1">
      <alignment horizontal="center" vertical="top"/>
    </xf>
    <xf numFmtId="10" fontId="21" fillId="11" borderId="24" xfId="0" applyNumberFormat="1" applyFont="1" applyFill="1" applyBorder="1" applyAlignment="1">
      <alignment horizontal="center" vertical="top"/>
    </xf>
    <xf numFmtId="0" fontId="22" fillId="3" borderId="23" xfId="0" applyFont="1" applyFill="1" applyBorder="1" applyAlignment="1">
      <alignment horizontal="left" vertical="top" wrapText="1"/>
    </xf>
    <xf numFmtId="10" fontId="21" fillId="12" borderId="26" xfId="0" applyNumberFormat="1" applyFont="1" applyFill="1" applyBorder="1" applyAlignment="1">
      <alignment horizontal="center" vertical="top"/>
    </xf>
    <xf numFmtId="10" fontId="21" fillId="12" borderId="60" xfId="0" applyNumberFormat="1" applyFont="1" applyFill="1" applyBorder="1" applyAlignment="1">
      <alignment horizontal="center" vertical="top"/>
    </xf>
    <xf numFmtId="0" fontId="0" fillId="0" borderId="1" xfId="0" applyFont="1" applyBorder="1" applyAlignment="1">
      <alignment horizontal="left" vertical="center"/>
    </xf>
    <xf numFmtId="0" fontId="5" fillId="0" borderId="8" xfId="0" applyFont="1" applyBorder="1" applyAlignment="1">
      <alignment horizontal="center"/>
    </xf>
    <xf numFmtId="0" fontId="6" fillId="3" borderId="13" xfId="7" applyFont="1" applyFill="1" applyBorder="1" applyAlignment="1">
      <alignment vertical="center" wrapText="1"/>
    </xf>
    <xf numFmtId="0" fontId="2" fillId="3" borderId="15" xfId="7" applyFont="1" applyFill="1" applyBorder="1" applyAlignment="1">
      <alignment vertical="center" wrapText="1"/>
    </xf>
    <xf numFmtId="0" fontId="6" fillId="3" borderId="17" xfId="7" applyFont="1" applyFill="1" applyBorder="1" applyAlignment="1">
      <alignment horizontal="center" vertical="center" wrapText="1"/>
    </xf>
    <xf numFmtId="0" fontId="6" fillId="4" borderId="18" xfId="7" applyFont="1" applyFill="1" applyBorder="1" applyAlignment="1">
      <alignment horizontal="left" vertical="center" wrapText="1"/>
    </xf>
    <xf numFmtId="0" fontId="6" fillId="4" borderId="18" xfId="7" applyFont="1" applyFill="1" applyBorder="1" applyAlignment="1">
      <alignment horizontal="center" vertical="center" wrapText="1"/>
    </xf>
    <xf numFmtId="0" fontId="7" fillId="5" borderId="20" xfId="7" applyFont="1" applyFill="1" applyBorder="1" applyAlignment="1">
      <alignment horizontal="left" vertical="center" wrapText="1"/>
    </xf>
    <xf numFmtId="164" fontId="7" fillId="5" borderId="21" xfId="1" applyNumberFormat="1" applyFont="1" applyFill="1" applyBorder="1" applyAlignment="1" applyProtection="1">
      <alignment horizontal="center" vertical="center" wrapText="1"/>
    </xf>
    <xf numFmtId="0" fontId="7" fillId="5" borderId="23" xfId="7" applyFont="1" applyFill="1" applyBorder="1" applyAlignment="1">
      <alignment horizontal="left" vertical="center" wrapText="1"/>
    </xf>
    <xf numFmtId="164" fontId="7" fillId="5" borderId="24" xfId="1" applyNumberFormat="1" applyFont="1" applyFill="1" applyBorder="1" applyAlignment="1" applyProtection="1">
      <alignment horizontal="center" vertical="center" wrapText="1"/>
    </xf>
    <xf numFmtId="0" fontId="7" fillId="5" borderId="26" xfId="7" applyFont="1" applyFill="1" applyBorder="1" applyAlignment="1">
      <alignment horizontal="left" vertical="center" wrapText="1"/>
    </xf>
    <xf numFmtId="164" fontId="7" fillId="5" borderId="27" xfId="1" applyNumberFormat="1" applyFont="1" applyFill="1" applyBorder="1" applyAlignment="1" applyProtection="1">
      <alignment horizontal="center" vertical="center" wrapText="1"/>
    </xf>
    <xf numFmtId="164" fontId="1" fillId="0" borderId="18" xfId="2" applyFont="1" applyBorder="1" applyAlignment="1" applyProtection="1">
      <alignment horizontal="center" vertical="center"/>
    </xf>
    <xf numFmtId="0" fontId="0" fillId="0" borderId="29" xfId="0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0" fillId="0" borderId="4" xfId="0" applyFont="1" applyBorder="1" applyAlignment="1">
      <alignment horizontal="left" vertical="center"/>
    </xf>
    <xf numFmtId="0" fontId="13" fillId="0" borderId="0" xfId="0" applyFont="1" applyBorder="1" applyAlignment="1" applyProtection="1">
      <alignment horizontal="right" vertical="center" wrapText="1"/>
    </xf>
    <xf numFmtId="164" fontId="13" fillId="0" borderId="30" xfId="2" applyFont="1" applyBorder="1" applyAlignment="1" applyProtection="1">
      <alignment horizontal="center" vertical="center" wrapText="1"/>
    </xf>
    <xf numFmtId="164" fontId="13" fillId="0" borderId="28" xfId="2" applyFont="1" applyBorder="1" applyAlignment="1" applyProtection="1">
      <alignment horizontal="center" vertical="center" wrapText="1"/>
    </xf>
    <xf numFmtId="0" fontId="14" fillId="3" borderId="0" xfId="0" applyFont="1" applyFill="1" applyBorder="1" applyAlignment="1">
      <alignment horizontal="center" wrapText="1"/>
    </xf>
    <xf numFmtId="0" fontId="14" fillId="3" borderId="31" xfId="0" applyFont="1" applyFill="1" applyBorder="1" applyAlignment="1">
      <alignment horizontal="left" vertical="top" wrapText="1"/>
    </xf>
    <xf numFmtId="0" fontId="15" fillId="8" borderId="31" xfId="0" applyFont="1" applyFill="1" applyBorder="1" applyAlignment="1">
      <alignment horizontal="left" vertical="top" wrapText="1"/>
    </xf>
    <xf numFmtId="0" fontId="16" fillId="9" borderId="31" xfId="0" applyFont="1" applyFill="1" applyBorder="1" applyAlignment="1">
      <alignment horizontal="left" vertical="top" wrapText="1"/>
    </xf>
    <xf numFmtId="0" fontId="16" fillId="10" borderId="31" xfId="0" applyFont="1" applyFill="1" applyBorder="1" applyAlignment="1">
      <alignment horizontal="left" vertical="top" wrapText="1"/>
    </xf>
    <xf numFmtId="0" fontId="16" fillId="3" borderId="0" xfId="0" applyFont="1" applyFill="1" applyBorder="1" applyAlignment="1">
      <alignment horizontal="right" vertical="top" wrapText="1"/>
    </xf>
    <xf numFmtId="0" fontId="6" fillId="3" borderId="15" xfId="8" applyFont="1" applyFill="1" applyBorder="1" applyAlignment="1">
      <alignment horizontal="center" vertical="center" wrapText="1"/>
    </xf>
    <xf numFmtId="0" fontId="18" fillId="2" borderId="35" xfId="8" applyFont="1" applyFill="1" applyBorder="1" applyAlignment="1">
      <alignment horizontal="center" vertical="center" wrapText="1"/>
    </xf>
    <xf numFmtId="0" fontId="19" fillId="11" borderId="37" xfId="8" applyFont="1" applyFill="1" applyBorder="1" applyAlignment="1">
      <alignment horizontal="center" vertical="center" wrapText="1"/>
    </xf>
    <xf numFmtId="0" fontId="19" fillId="11" borderId="38" xfId="8" applyFont="1" applyFill="1" applyBorder="1" applyAlignment="1">
      <alignment horizontal="left" vertical="center" wrapText="1"/>
    </xf>
    <xf numFmtId="167" fontId="19" fillId="11" borderId="39" xfId="5" applyNumberFormat="1" applyFont="1" applyFill="1" applyBorder="1" applyAlignment="1" applyProtection="1">
      <alignment horizontal="center" vertical="center" wrapText="1"/>
    </xf>
    <xf numFmtId="10" fontId="20" fillId="11" borderId="39" xfId="8" applyNumberFormat="1" applyFont="1" applyFill="1" applyBorder="1" applyAlignment="1">
      <alignment horizontal="center" vertical="center" wrapText="1"/>
    </xf>
    <xf numFmtId="0" fontId="19" fillId="11" borderId="43" xfId="8" applyFont="1" applyFill="1" applyBorder="1" applyAlignment="1">
      <alignment horizontal="left" vertical="center" wrapText="1"/>
    </xf>
    <xf numFmtId="167" fontId="19" fillId="11" borderId="43" xfId="5" applyNumberFormat="1" applyFont="1" applyFill="1" applyBorder="1" applyAlignment="1" applyProtection="1">
      <alignment horizontal="center" vertical="center" wrapText="1"/>
    </xf>
    <xf numFmtId="10" fontId="20" fillId="11" borderId="43" xfId="8" applyNumberFormat="1" applyFont="1" applyFill="1" applyBorder="1" applyAlignment="1">
      <alignment horizontal="center" vertical="center" wrapText="1"/>
    </xf>
    <xf numFmtId="10" fontId="20" fillId="11" borderId="49" xfId="8" applyNumberFormat="1" applyFont="1" applyFill="1" applyBorder="1" applyAlignment="1">
      <alignment horizontal="center" vertical="center" wrapText="1"/>
    </xf>
    <xf numFmtId="0" fontId="18" fillId="3" borderId="0" xfId="8" applyFont="1" applyFill="1" applyBorder="1" applyAlignment="1">
      <alignment horizontal="right" vertical="center" wrapText="1"/>
    </xf>
    <xf numFmtId="167" fontId="18" fillId="0" borderId="35" xfId="5" applyNumberFormat="1" applyFont="1" applyBorder="1" applyAlignment="1" applyProtection="1">
      <alignment horizontal="right" vertical="center"/>
    </xf>
    <xf numFmtId="167" fontId="18" fillId="0" borderId="0" xfId="5" applyNumberFormat="1" applyFont="1" applyBorder="1" applyAlignment="1" applyProtection="1">
      <alignment horizontal="right" vertical="center"/>
    </xf>
    <xf numFmtId="164" fontId="18" fillId="0" borderId="28" xfId="8" applyNumberFormat="1" applyFont="1" applyBorder="1" applyAlignment="1">
      <alignment horizontal="center" vertical="center"/>
    </xf>
    <xf numFmtId="0" fontId="7" fillId="0" borderId="28" xfId="0" applyFont="1" applyBorder="1" applyAlignment="1">
      <alignment horizontal="center"/>
    </xf>
    <xf numFmtId="0" fontId="23" fillId="0" borderId="57" xfId="0" applyFont="1" applyBorder="1" applyAlignment="1">
      <alignment horizontal="center" vertical="center" wrapText="1"/>
    </xf>
    <xf numFmtId="0" fontId="7" fillId="0" borderId="58" xfId="0" applyFont="1" applyBorder="1" applyAlignment="1">
      <alignment horizontal="center" vertical="center"/>
    </xf>
    <xf numFmtId="0" fontId="21" fillId="2" borderId="58" xfId="0" applyFont="1" applyFill="1" applyBorder="1" applyAlignment="1">
      <alignment horizontal="center" vertical="center"/>
    </xf>
    <xf numFmtId="0" fontId="21" fillId="12" borderId="58" xfId="0" applyFont="1" applyFill="1" applyBorder="1" applyAlignment="1">
      <alignment horizontal="center" vertical="top"/>
    </xf>
    <xf numFmtId="0" fontId="21" fillId="12" borderId="25" xfId="0" applyFont="1" applyFill="1" applyBorder="1" applyAlignment="1">
      <alignment horizontal="center" vertical="top"/>
    </xf>
  </cellXfs>
  <cellStyles count="10">
    <cellStyle name="Moeda" xfId="2" builtinId="4"/>
    <cellStyle name="Moeda 2" xfId="4"/>
    <cellStyle name="Moeda 3" xfId="5"/>
    <cellStyle name="Normal" xfId="0" builtinId="0"/>
    <cellStyle name="Normal 2" xfId="6"/>
    <cellStyle name="Normal 3" xfId="7"/>
    <cellStyle name="Normal 4" xfId="8"/>
    <cellStyle name="Porcentagem" xfId="3" builtinId="5"/>
    <cellStyle name="Porcentagem 2" xfId="9"/>
    <cellStyle name="Vírgula" xfId="1" builtin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2F2F2"/>
      <rgbColor rgb="FFD8ECF6"/>
      <rgbColor rgb="FF660066"/>
      <rgbColor rgb="FFFF8080"/>
      <rgbColor rgb="FF0066CC"/>
      <rgbColor rgb="FFBDD7E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DEEBF7"/>
      <rgbColor rgb="FFDFF0D8"/>
      <rgbColor rgb="FFEFEFEF"/>
      <rgbColor rgb="FF9DC3E6"/>
      <rgbColor rgb="FFD9D9D9"/>
      <rgbColor rgb="FFCCCCCC"/>
      <rgbColor rgb="FFD6D6D6"/>
      <rgbColor rgb="FF3366FF"/>
      <rgbColor rgb="FF33CCCC"/>
      <rgbColor rgb="FF99CC00"/>
      <rgbColor rgb="FFFFCC00"/>
      <rgbColor rgb="FFFF9900"/>
      <rgbColor rgb="FFFF5500"/>
      <rgbColor rgb="FF666699"/>
      <rgbColor rgb="FFA6A6A6"/>
      <rgbColor rgb="FF003366"/>
      <rgbColor rgb="FF00B050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95400</xdr:colOff>
      <xdr:row>0</xdr:row>
      <xdr:rowOff>216360</xdr:rowOff>
    </xdr:from>
    <xdr:to>
      <xdr:col>1</xdr:col>
      <xdr:colOff>1057320</xdr:colOff>
      <xdr:row>8</xdr:row>
      <xdr:rowOff>97560</xdr:rowOff>
    </xdr:to>
    <xdr:pic>
      <xdr:nvPicPr>
        <xdr:cNvPr id="2" name="Picture"/>
        <xdr:cNvPicPr/>
      </xdr:nvPicPr>
      <xdr:blipFill>
        <a:blip xmlns:r="http://schemas.openxmlformats.org/officeDocument/2006/relationships" r:embed="rId1"/>
        <a:srcRect l="1837" t="11756" r="85002" b="16122"/>
        <a:stretch/>
      </xdr:blipFill>
      <xdr:spPr>
        <a:xfrm>
          <a:off x="95400" y="216360"/>
          <a:ext cx="1375200" cy="156708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95400</xdr:colOff>
      <xdr:row>0</xdr:row>
      <xdr:rowOff>216360</xdr:rowOff>
    </xdr:from>
    <xdr:to>
      <xdr:col>1</xdr:col>
      <xdr:colOff>752400</xdr:colOff>
      <xdr:row>8</xdr:row>
      <xdr:rowOff>3960</xdr:rowOff>
    </xdr:to>
    <xdr:pic>
      <xdr:nvPicPr>
        <xdr:cNvPr id="2" name="Picture"/>
        <xdr:cNvPicPr/>
      </xdr:nvPicPr>
      <xdr:blipFill>
        <a:blip xmlns:r="http://schemas.openxmlformats.org/officeDocument/2006/relationships" r:embed="rId1"/>
        <a:srcRect l="1837" t="11756" r="85002" b="16122"/>
        <a:stretch/>
      </xdr:blipFill>
      <xdr:spPr>
        <a:xfrm>
          <a:off x="95400" y="216360"/>
          <a:ext cx="1392120" cy="143352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95400</xdr:colOff>
      <xdr:row>0</xdr:row>
      <xdr:rowOff>216360</xdr:rowOff>
    </xdr:from>
    <xdr:to>
      <xdr:col>1</xdr:col>
      <xdr:colOff>657000</xdr:colOff>
      <xdr:row>7</xdr:row>
      <xdr:rowOff>249840</xdr:rowOff>
    </xdr:to>
    <xdr:pic>
      <xdr:nvPicPr>
        <xdr:cNvPr id="2" name="Picture"/>
        <xdr:cNvPicPr/>
      </xdr:nvPicPr>
      <xdr:blipFill>
        <a:blip xmlns:r="http://schemas.openxmlformats.org/officeDocument/2006/relationships" r:embed="rId1"/>
        <a:srcRect l="1837" t="11756" r="85002" b="16122"/>
        <a:stretch/>
      </xdr:blipFill>
      <xdr:spPr>
        <a:xfrm>
          <a:off x="95400" y="216360"/>
          <a:ext cx="1398240" cy="143352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371520</xdr:colOff>
      <xdr:row>0</xdr:row>
      <xdr:rowOff>140400</xdr:rowOff>
    </xdr:from>
    <xdr:to>
      <xdr:col>1</xdr:col>
      <xdr:colOff>1161720</xdr:colOff>
      <xdr:row>8</xdr:row>
      <xdr:rowOff>103680</xdr:rowOff>
    </xdr:to>
    <xdr:pic>
      <xdr:nvPicPr>
        <xdr:cNvPr id="3" name="Picture"/>
        <xdr:cNvPicPr/>
      </xdr:nvPicPr>
      <xdr:blipFill>
        <a:blip xmlns:r="http://schemas.openxmlformats.org/officeDocument/2006/relationships" r:embed="rId1"/>
        <a:srcRect l="1837" t="11756" r="85002" b="16122"/>
        <a:stretch/>
      </xdr:blipFill>
      <xdr:spPr>
        <a:xfrm>
          <a:off x="371520" y="140400"/>
          <a:ext cx="1383120" cy="162432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1834200</xdr:colOff>
      <xdr:row>26</xdr:row>
      <xdr:rowOff>142920</xdr:rowOff>
    </xdr:from>
    <xdr:to>
      <xdr:col>2</xdr:col>
      <xdr:colOff>4672440</xdr:colOff>
      <xdr:row>29</xdr:row>
      <xdr:rowOff>122760</xdr:rowOff>
    </xdr:to>
    <xdr:pic>
      <xdr:nvPicPr>
        <xdr:cNvPr id="4" name="Object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2680560" y="4933800"/>
          <a:ext cx="2838240" cy="55152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AMJ42"/>
  <sheetViews>
    <sheetView view="pageBreakPreview" zoomScale="115" zoomScaleNormal="100" zoomScalePageLayoutView="115" workbookViewId="0">
      <selection activeCell="D11" sqref="D11"/>
    </sheetView>
  </sheetViews>
  <sheetFormatPr defaultColWidth="9.140625" defaultRowHeight="15" x14ac:dyDescent="0.25"/>
  <cols>
    <col min="1" max="1" width="5.85546875" style="15" customWidth="1"/>
    <col min="2" max="2" width="18.28515625" style="15" customWidth="1"/>
    <col min="3" max="3" width="19.85546875" style="15" customWidth="1"/>
    <col min="4" max="4" width="17.28515625" style="15" customWidth="1"/>
    <col min="5" max="5" width="17.5703125" style="15" customWidth="1"/>
    <col min="6" max="6" width="10" style="15" customWidth="1"/>
    <col min="7" max="7" width="10.140625" style="15" customWidth="1"/>
    <col min="8" max="8" width="10.28515625" style="15" customWidth="1"/>
    <col min="9" max="9" width="16.28515625" style="15" customWidth="1"/>
    <col min="10" max="1024" width="9.140625" style="15"/>
  </cols>
  <sheetData>
    <row r="1" spans="1:1024" ht="18.75" x14ac:dyDescent="0.3">
      <c r="A1" s="14"/>
      <c r="B1" s="14"/>
      <c r="C1" s="13" t="s">
        <v>0</v>
      </c>
      <c r="D1" s="13"/>
      <c r="E1" s="13"/>
      <c r="F1" s="13"/>
      <c r="G1" s="13"/>
      <c r="H1" s="13"/>
      <c r="I1" s="13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  <c r="ND1"/>
      <c r="NE1"/>
      <c r="NF1"/>
      <c r="NG1"/>
      <c r="NH1"/>
      <c r="NI1"/>
      <c r="NJ1"/>
      <c r="NK1"/>
      <c r="NL1"/>
      <c r="NM1"/>
      <c r="NN1"/>
      <c r="NO1"/>
      <c r="NP1"/>
      <c r="NQ1"/>
      <c r="NR1"/>
      <c r="NS1"/>
      <c r="NT1"/>
      <c r="NU1"/>
      <c r="NV1"/>
      <c r="NW1"/>
      <c r="NX1"/>
      <c r="NY1"/>
      <c r="NZ1"/>
      <c r="OA1"/>
      <c r="OB1"/>
      <c r="OC1"/>
      <c r="OD1"/>
      <c r="OE1"/>
      <c r="OF1"/>
      <c r="OG1"/>
      <c r="OH1"/>
      <c r="OI1"/>
      <c r="OJ1"/>
      <c r="OK1"/>
      <c r="OL1"/>
      <c r="OM1"/>
      <c r="ON1"/>
      <c r="OO1"/>
      <c r="OP1"/>
      <c r="OQ1"/>
      <c r="OR1"/>
      <c r="OS1"/>
      <c r="OT1"/>
      <c r="OU1"/>
      <c r="OV1"/>
      <c r="OW1"/>
      <c r="OX1"/>
      <c r="OY1"/>
      <c r="OZ1"/>
      <c r="PA1"/>
      <c r="PB1"/>
      <c r="PC1"/>
      <c r="PD1"/>
      <c r="PE1"/>
      <c r="PF1"/>
      <c r="PG1"/>
      <c r="PH1"/>
      <c r="PI1"/>
      <c r="PJ1"/>
      <c r="PK1"/>
      <c r="PL1"/>
      <c r="PM1"/>
      <c r="PN1"/>
      <c r="PO1"/>
      <c r="PP1"/>
      <c r="PQ1"/>
      <c r="PR1"/>
      <c r="PS1"/>
      <c r="PT1"/>
      <c r="PU1"/>
      <c r="PV1"/>
      <c r="PW1"/>
      <c r="PX1"/>
      <c r="PY1"/>
      <c r="PZ1"/>
      <c r="QA1"/>
      <c r="QB1"/>
      <c r="QC1"/>
      <c r="QD1"/>
      <c r="QE1"/>
      <c r="QF1"/>
      <c r="QG1"/>
      <c r="QH1"/>
      <c r="QI1"/>
      <c r="QJ1"/>
      <c r="QK1"/>
      <c r="QL1"/>
      <c r="QM1"/>
      <c r="QN1"/>
      <c r="QO1"/>
      <c r="QP1"/>
      <c r="QQ1"/>
      <c r="QR1"/>
      <c r="QS1"/>
      <c r="QT1"/>
      <c r="QU1"/>
      <c r="QV1"/>
      <c r="QW1"/>
      <c r="QX1"/>
      <c r="QY1"/>
      <c r="QZ1"/>
      <c r="RA1"/>
      <c r="RB1"/>
      <c r="RC1"/>
      <c r="RD1"/>
      <c r="RE1"/>
      <c r="RF1"/>
      <c r="RG1"/>
      <c r="RH1"/>
      <c r="RI1"/>
      <c r="RJ1"/>
      <c r="RK1"/>
      <c r="RL1"/>
      <c r="RM1"/>
      <c r="RN1"/>
      <c r="RO1"/>
      <c r="RP1"/>
      <c r="RQ1"/>
      <c r="RR1"/>
      <c r="RS1"/>
      <c r="RT1"/>
      <c r="RU1"/>
      <c r="RV1"/>
      <c r="RW1"/>
      <c r="RX1"/>
      <c r="RY1"/>
      <c r="RZ1"/>
      <c r="SA1"/>
      <c r="SB1"/>
      <c r="SC1"/>
      <c r="SD1"/>
      <c r="SE1"/>
      <c r="SF1"/>
      <c r="SG1"/>
      <c r="SH1"/>
      <c r="SI1"/>
      <c r="SJ1"/>
      <c r="SK1"/>
      <c r="SL1"/>
      <c r="SM1"/>
      <c r="SN1"/>
      <c r="SO1"/>
      <c r="SP1"/>
      <c r="SQ1"/>
      <c r="SR1"/>
      <c r="SS1"/>
      <c r="ST1"/>
      <c r="SU1"/>
      <c r="SV1"/>
      <c r="SW1"/>
      <c r="SX1"/>
      <c r="SY1"/>
      <c r="SZ1"/>
      <c r="TA1"/>
      <c r="TB1"/>
      <c r="TC1"/>
      <c r="TD1"/>
      <c r="TE1"/>
      <c r="TF1"/>
      <c r="TG1"/>
      <c r="TH1"/>
      <c r="TI1"/>
      <c r="TJ1"/>
      <c r="TK1"/>
      <c r="TL1"/>
      <c r="TM1"/>
      <c r="TN1"/>
      <c r="TO1"/>
      <c r="TP1"/>
      <c r="TQ1"/>
      <c r="TR1"/>
      <c r="TS1"/>
      <c r="TT1"/>
      <c r="TU1"/>
      <c r="TV1"/>
      <c r="TW1"/>
      <c r="TX1"/>
      <c r="TY1"/>
      <c r="TZ1"/>
      <c r="UA1"/>
      <c r="UB1"/>
      <c r="UC1"/>
      <c r="UD1"/>
      <c r="UE1"/>
      <c r="UF1"/>
      <c r="UG1"/>
      <c r="UH1"/>
      <c r="UI1"/>
      <c r="UJ1"/>
      <c r="UK1"/>
      <c r="UL1"/>
      <c r="UM1"/>
      <c r="UN1"/>
      <c r="UO1"/>
      <c r="UP1"/>
      <c r="UQ1"/>
      <c r="UR1"/>
      <c r="US1"/>
      <c r="UT1"/>
      <c r="UU1"/>
      <c r="UV1"/>
      <c r="UW1"/>
      <c r="UX1"/>
      <c r="UY1"/>
      <c r="UZ1"/>
      <c r="VA1"/>
      <c r="VB1"/>
      <c r="VC1"/>
      <c r="VD1"/>
      <c r="VE1"/>
      <c r="VF1"/>
      <c r="VG1"/>
      <c r="VH1"/>
      <c r="VI1"/>
      <c r="VJ1"/>
      <c r="VK1"/>
      <c r="VL1"/>
      <c r="VM1"/>
      <c r="VN1"/>
      <c r="VO1"/>
      <c r="VP1"/>
      <c r="VQ1"/>
      <c r="VR1"/>
      <c r="VS1"/>
      <c r="VT1"/>
      <c r="VU1"/>
      <c r="VV1"/>
      <c r="VW1"/>
      <c r="VX1"/>
      <c r="VY1"/>
      <c r="VZ1"/>
      <c r="WA1"/>
      <c r="WB1"/>
      <c r="WC1"/>
      <c r="WD1"/>
      <c r="WE1"/>
      <c r="WF1"/>
      <c r="WG1"/>
      <c r="WH1"/>
      <c r="WI1"/>
      <c r="WJ1"/>
      <c r="WK1"/>
      <c r="WL1"/>
      <c r="WM1"/>
      <c r="WN1"/>
      <c r="WO1"/>
      <c r="WP1"/>
      <c r="WQ1"/>
      <c r="WR1"/>
      <c r="WS1"/>
      <c r="WT1"/>
      <c r="WU1"/>
      <c r="WV1"/>
      <c r="WW1"/>
      <c r="WX1"/>
      <c r="WY1"/>
      <c r="WZ1"/>
      <c r="XA1"/>
      <c r="XB1"/>
      <c r="XC1"/>
      <c r="XD1"/>
      <c r="XE1"/>
      <c r="XF1"/>
      <c r="XG1"/>
      <c r="XH1"/>
      <c r="XI1"/>
      <c r="XJ1"/>
      <c r="XK1"/>
      <c r="XL1"/>
      <c r="XM1"/>
      <c r="XN1"/>
      <c r="XO1"/>
      <c r="XP1"/>
      <c r="XQ1"/>
      <c r="XR1"/>
      <c r="XS1"/>
      <c r="XT1"/>
      <c r="XU1"/>
      <c r="XV1"/>
      <c r="XW1"/>
      <c r="XX1"/>
      <c r="XY1"/>
      <c r="XZ1"/>
      <c r="YA1"/>
      <c r="YB1"/>
      <c r="YC1"/>
      <c r="YD1"/>
      <c r="YE1"/>
      <c r="YF1"/>
      <c r="YG1"/>
      <c r="YH1"/>
      <c r="YI1"/>
      <c r="YJ1"/>
      <c r="YK1"/>
      <c r="YL1"/>
      <c r="YM1"/>
      <c r="YN1"/>
      <c r="YO1"/>
      <c r="YP1"/>
      <c r="YQ1"/>
      <c r="YR1"/>
      <c r="YS1"/>
      <c r="YT1"/>
      <c r="YU1"/>
      <c r="YV1"/>
      <c r="YW1"/>
      <c r="YX1"/>
      <c r="YY1"/>
      <c r="YZ1"/>
      <c r="ZA1"/>
      <c r="ZB1"/>
      <c r="ZC1"/>
      <c r="ZD1"/>
      <c r="ZE1"/>
      <c r="ZF1"/>
      <c r="ZG1"/>
      <c r="ZH1"/>
      <c r="ZI1"/>
      <c r="ZJ1"/>
      <c r="ZK1"/>
      <c r="ZL1"/>
      <c r="ZM1"/>
      <c r="ZN1"/>
      <c r="ZO1"/>
      <c r="ZP1"/>
      <c r="ZQ1"/>
      <c r="ZR1"/>
      <c r="ZS1"/>
      <c r="ZT1"/>
      <c r="ZU1"/>
      <c r="ZV1"/>
      <c r="ZW1"/>
      <c r="ZX1"/>
      <c r="ZY1"/>
      <c r="ZZ1"/>
      <c r="AAA1"/>
      <c r="AAB1"/>
      <c r="AAC1"/>
      <c r="AAD1"/>
      <c r="AAE1"/>
      <c r="AAF1"/>
      <c r="AAG1"/>
      <c r="AAH1"/>
      <c r="AAI1"/>
      <c r="AAJ1"/>
      <c r="AAK1"/>
      <c r="AAL1"/>
      <c r="AAM1"/>
      <c r="AAN1"/>
      <c r="AAO1"/>
      <c r="AAP1"/>
      <c r="AAQ1"/>
      <c r="AAR1"/>
      <c r="AAS1"/>
      <c r="AAT1"/>
      <c r="AAU1"/>
      <c r="AAV1"/>
      <c r="AAW1"/>
      <c r="AAX1"/>
      <c r="AAY1"/>
      <c r="AAZ1"/>
      <c r="ABA1"/>
      <c r="ABB1"/>
      <c r="ABC1"/>
      <c r="ABD1"/>
      <c r="ABE1"/>
      <c r="ABF1"/>
      <c r="ABG1"/>
      <c r="ABH1"/>
      <c r="ABI1"/>
      <c r="ABJ1"/>
      <c r="ABK1"/>
      <c r="ABL1"/>
      <c r="ABM1"/>
      <c r="ABN1"/>
      <c r="ABO1"/>
      <c r="ABP1"/>
      <c r="ABQ1"/>
      <c r="ABR1"/>
      <c r="ABS1"/>
      <c r="ABT1"/>
      <c r="ABU1"/>
      <c r="ABV1"/>
      <c r="ABW1"/>
      <c r="ABX1"/>
      <c r="ABY1"/>
      <c r="ABZ1"/>
      <c r="ACA1"/>
      <c r="ACB1"/>
      <c r="ACC1"/>
      <c r="ACD1"/>
      <c r="ACE1"/>
      <c r="ACF1"/>
      <c r="ACG1"/>
      <c r="ACH1"/>
      <c r="ACI1"/>
      <c r="ACJ1"/>
      <c r="ACK1"/>
      <c r="ACL1"/>
      <c r="ACM1"/>
      <c r="ACN1"/>
      <c r="ACO1"/>
      <c r="ACP1"/>
      <c r="ACQ1"/>
      <c r="ACR1"/>
      <c r="ACS1"/>
      <c r="ACT1"/>
      <c r="ACU1"/>
      <c r="ACV1"/>
      <c r="ACW1"/>
      <c r="ACX1"/>
      <c r="ACY1"/>
      <c r="ACZ1"/>
      <c r="ADA1"/>
      <c r="ADB1"/>
      <c r="ADC1"/>
      <c r="ADD1"/>
      <c r="ADE1"/>
      <c r="ADF1"/>
      <c r="ADG1"/>
      <c r="ADH1"/>
      <c r="ADI1"/>
      <c r="ADJ1"/>
      <c r="ADK1"/>
      <c r="ADL1"/>
      <c r="ADM1"/>
      <c r="ADN1"/>
      <c r="ADO1"/>
      <c r="ADP1"/>
      <c r="ADQ1"/>
      <c r="ADR1"/>
      <c r="ADS1"/>
      <c r="ADT1"/>
      <c r="ADU1"/>
      <c r="ADV1"/>
      <c r="ADW1"/>
      <c r="ADX1"/>
      <c r="ADY1"/>
      <c r="ADZ1"/>
      <c r="AEA1"/>
      <c r="AEB1"/>
      <c r="AEC1"/>
      <c r="AED1"/>
      <c r="AEE1"/>
      <c r="AEF1"/>
      <c r="AEG1"/>
      <c r="AEH1"/>
      <c r="AEI1"/>
      <c r="AEJ1"/>
      <c r="AEK1"/>
      <c r="AEL1"/>
      <c r="AEM1"/>
      <c r="AEN1"/>
      <c r="AEO1"/>
      <c r="AEP1"/>
      <c r="AEQ1"/>
      <c r="AER1"/>
      <c r="AES1"/>
      <c r="AET1"/>
      <c r="AEU1"/>
      <c r="AEV1"/>
      <c r="AEW1"/>
      <c r="AEX1"/>
      <c r="AEY1"/>
      <c r="AEZ1"/>
      <c r="AFA1"/>
      <c r="AFB1"/>
      <c r="AFC1"/>
      <c r="AFD1"/>
      <c r="AFE1"/>
      <c r="AFF1"/>
      <c r="AFG1"/>
      <c r="AFH1"/>
      <c r="AFI1"/>
      <c r="AFJ1"/>
      <c r="AFK1"/>
      <c r="AFL1"/>
      <c r="AFM1"/>
      <c r="AFN1"/>
      <c r="AFO1"/>
      <c r="AFP1"/>
      <c r="AFQ1"/>
      <c r="AFR1"/>
      <c r="AFS1"/>
      <c r="AFT1"/>
      <c r="AFU1"/>
      <c r="AFV1"/>
      <c r="AFW1"/>
      <c r="AFX1"/>
      <c r="AFY1"/>
      <c r="AFZ1"/>
      <c r="AGA1"/>
      <c r="AGB1"/>
      <c r="AGC1"/>
      <c r="AGD1"/>
      <c r="AGE1"/>
      <c r="AGF1"/>
      <c r="AGG1"/>
      <c r="AGH1"/>
      <c r="AGI1"/>
      <c r="AGJ1"/>
      <c r="AGK1"/>
      <c r="AGL1"/>
      <c r="AGM1"/>
      <c r="AGN1"/>
      <c r="AGO1"/>
      <c r="AGP1"/>
      <c r="AGQ1"/>
      <c r="AGR1"/>
      <c r="AGS1"/>
      <c r="AGT1"/>
      <c r="AGU1"/>
      <c r="AGV1"/>
      <c r="AGW1"/>
      <c r="AGX1"/>
      <c r="AGY1"/>
      <c r="AGZ1"/>
      <c r="AHA1"/>
      <c r="AHB1"/>
      <c r="AHC1"/>
      <c r="AHD1"/>
      <c r="AHE1"/>
      <c r="AHF1"/>
      <c r="AHG1"/>
      <c r="AHH1"/>
      <c r="AHI1"/>
      <c r="AHJ1"/>
      <c r="AHK1"/>
      <c r="AHL1"/>
      <c r="AHM1"/>
      <c r="AHN1"/>
      <c r="AHO1"/>
      <c r="AHP1"/>
      <c r="AHQ1"/>
      <c r="AHR1"/>
      <c r="AHS1"/>
      <c r="AHT1"/>
      <c r="AHU1"/>
      <c r="AHV1"/>
      <c r="AHW1"/>
      <c r="AHX1"/>
      <c r="AHY1"/>
      <c r="AHZ1"/>
      <c r="AIA1"/>
      <c r="AIB1"/>
      <c r="AIC1"/>
      <c r="AID1"/>
      <c r="AIE1"/>
      <c r="AIF1"/>
      <c r="AIG1"/>
      <c r="AIH1"/>
      <c r="AII1"/>
      <c r="AIJ1"/>
      <c r="AIK1"/>
      <c r="AIL1"/>
      <c r="AIM1"/>
      <c r="AIN1"/>
      <c r="AIO1"/>
      <c r="AIP1"/>
      <c r="AIQ1"/>
      <c r="AIR1"/>
      <c r="AIS1"/>
      <c r="AIT1"/>
      <c r="AIU1"/>
      <c r="AIV1"/>
      <c r="AIW1"/>
      <c r="AIX1"/>
      <c r="AIY1"/>
      <c r="AIZ1"/>
      <c r="AJA1"/>
      <c r="AJB1"/>
      <c r="AJC1"/>
      <c r="AJD1"/>
      <c r="AJE1"/>
      <c r="AJF1"/>
      <c r="AJG1"/>
      <c r="AJH1"/>
      <c r="AJI1"/>
      <c r="AJJ1"/>
      <c r="AJK1"/>
      <c r="AJL1"/>
      <c r="AJM1"/>
      <c r="AJN1"/>
      <c r="AJO1"/>
      <c r="AJP1"/>
      <c r="AJQ1"/>
      <c r="AJR1"/>
      <c r="AJS1"/>
      <c r="AJT1"/>
      <c r="AJU1"/>
      <c r="AJV1"/>
      <c r="AJW1"/>
      <c r="AJX1"/>
      <c r="AJY1"/>
      <c r="AJZ1"/>
      <c r="AKA1"/>
      <c r="AKB1"/>
      <c r="AKC1"/>
      <c r="AKD1"/>
      <c r="AKE1"/>
      <c r="AKF1"/>
      <c r="AKG1"/>
      <c r="AKH1"/>
      <c r="AKI1"/>
      <c r="AKJ1"/>
      <c r="AKK1"/>
      <c r="AKL1"/>
      <c r="AKM1"/>
      <c r="AKN1"/>
      <c r="AKO1"/>
      <c r="AKP1"/>
      <c r="AKQ1"/>
      <c r="AKR1"/>
      <c r="AKS1"/>
      <c r="AKT1"/>
      <c r="AKU1"/>
      <c r="AKV1"/>
      <c r="AKW1"/>
      <c r="AKX1"/>
      <c r="AKY1"/>
      <c r="AKZ1"/>
      <c r="ALA1"/>
      <c r="ALB1"/>
      <c r="ALC1"/>
      <c r="ALD1"/>
      <c r="ALE1"/>
      <c r="ALF1"/>
      <c r="ALG1"/>
      <c r="ALH1"/>
      <c r="ALI1"/>
      <c r="ALJ1"/>
      <c r="ALK1"/>
      <c r="ALL1"/>
      <c r="ALM1"/>
      <c r="ALN1"/>
      <c r="ALO1"/>
      <c r="ALP1"/>
      <c r="ALQ1"/>
      <c r="ALR1"/>
      <c r="ALS1"/>
      <c r="ALT1"/>
      <c r="ALU1"/>
      <c r="ALV1"/>
      <c r="ALW1"/>
      <c r="ALX1"/>
      <c r="ALY1"/>
      <c r="ALZ1"/>
      <c r="AMA1"/>
      <c r="AMB1"/>
      <c r="AMC1"/>
      <c r="AMD1"/>
      <c r="AME1"/>
      <c r="AMF1"/>
      <c r="AMG1"/>
      <c r="AMH1"/>
      <c r="AMI1"/>
      <c r="AMJ1"/>
    </row>
    <row r="2" spans="1:1024" ht="15" customHeight="1" x14ac:dyDescent="0.25">
      <c r="A2" s="14"/>
      <c r="B2" s="14"/>
      <c r="C2" s="12" t="s">
        <v>1</v>
      </c>
      <c r="D2" s="11" t="s">
        <v>2</v>
      </c>
      <c r="E2" s="11"/>
      <c r="F2" s="10" t="s">
        <v>3</v>
      </c>
      <c r="G2" s="10"/>
      <c r="H2" s="9" t="s">
        <v>4</v>
      </c>
      <c r="I2" s="9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  <c r="AMH2"/>
      <c r="AMI2"/>
      <c r="AMJ2"/>
    </row>
    <row r="3" spans="1:1024" x14ac:dyDescent="0.25">
      <c r="A3" s="14"/>
      <c r="B3" s="14"/>
      <c r="C3" s="12"/>
      <c r="D3" s="11"/>
      <c r="E3" s="11"/>
      <c r="F3" s="16" t="s">
        <v>5</v>
      </c>
      <c r="G3" s="17">
        <v>0.22620000000000001</v>
      </c>
      <c r="H3" s="8" t="s">
        <v>6</v>
      </c>
      <c r="I3" s="8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  <c r="ND3"/>
      <c r="NE3"/>
      <c r="NF3"/>
      <c r="NG3"/>
      <c r="NH3"/>
      <c r="NI3"/>
      <c r="NJ3"/>
      <c r="NK3"/>
      <c r="NL3"/>
      <c r="NM3"/>
      <c r="NN3"/>
      <c r="NO3"/>
      <c r="NP3"/>
      <c r="NQ3"/>
      <c r="NR3"/>
      <c r="NS3"/>
      <c r="NT3"/>
      <c r="NU3"/>
      <c r="NV3"/>
      <c r="NW3"/>
      <c r="NX3"/>
      <c r="NY3"/>
      <c r="NZ3"/>
      <c r="OA3"/>
      <c r="OB3"/>
      <c r="OC3"/>
      <c r="OD3"/>
      <c r="OE3"/>
      <c r="OF3"/>
      <c r="OG3"/>
      <c r="OH3"/>
      <c r="OI3"/>
      <c r="OJ3"/>
      <c r="OK3"/>
      <c r="OL3"/>
      <c r="OM3"/>
      <c r="ON3"/>
      <c r="OO3"/>
      <c r="OP3"/>
      <c r="OQ3"/>
      <c r="OR3"/>
      <c r="OS3"/>
      <c r="OT3"/>
      <c r="OU3"/>
      <c r="OV3"/>
      <c r="OW3"/>
      <c r="OX3"/>
      <c r="OY3"/>
      <c r="OZ3"/>
      <c r="PA3"/>
      <c r="PB3"/>
      <c r="PC3"/>
      <c r="PD3"/>
      <c r="PE3"/>
      <c r="PF3"/>
      <c r="PG3"/>
      <c r="PH3"/>
      <c r="PI3"/>
      <c r="PJ3"/>
      <c r="PK3"/>
      <c r="PL3"/>
      <c r="PM3"/>
      <c r="PN3"/>
      <c r="PO3"/>
      <c r="PP3"/>
      <c r="PQ3"/>
      <c r="PR3"/>
      <c r="PS3"/>
      <c r="PT3"/>
      <c r="PU3"/>
      <c r="PV3"/>
      <c r="PW3"/>
      <c r="PX3"/>
      <c r="PY3"/>
      <c r="PZ3"/>
      <c r="QA3"/>
      <c r="QB3"/>
      <c r="QC3"/>
      <c r="QD3"/>
      <c r="QE3"/>
      <c r="QF3"/>
      <c r="QG3"/>
      <c r="QH3"/>
      <c r="QI3"/>
      <c r="QJ3"/>
      <c r="QK3"/>
      <c r="QL3"/>
      <c r="QM3"/>
      <c r="QN3"/>
      <c r="QO3"/>
      <c r="QP3"/>
      <c r="QQ3"/>
      <c r="QR3"/>
      <c r="QS3"/>
      <c r="QT3"/>
      <c r="QU3"/>
      <c r="QV3"/>
      <c r="QW3"/>
      <c r="QX3"/>
      <c r="QY3"/>
      <c r="QZ3"/>
      <c r="RA3"/>
      <c r="RB3"/>
      <c r="RC3"/>
      <c r="RD3"/>
      <c r="RE3"/>
      <c r="RF3"/>
      <c r="RG3"/>
      <c r="RH3"/>
      <c r="RI3"/>
      <c r="RJ3"/>
      <c r="RK3"/>
      <c r="RL3"/>
      <c r="RM3"/>
      <c r="RN3"/>
      <c r="RO3"/>
      <c r="RP3"/>
      <c r="RQ3"/>
      <c r="RR3"/>
      <c r="RS3"/>
      <c r="RT3"/>
      <c r="RU3"/>
      <c r="RV3"/>
      <c r="RW3"/>
      <c r="RX3"/>
      <c r="RY3"/>
      <c r="RZ3"/>
      <c r="SA3"/>
      <c r="SB3"/>
      <c r="SC3"/>
      <c r="SD3"/>
      <c r="SE3"/>
      <c r="SF3"/>
      <c r="SG3"/>
      <c r="SH3"/>
      <c r="SI3"/>
      <c r="SJ3"/>
      <c r="SK3"/>
      <c r="SL3"/>
      <c r="SM3"/>
      <c r="SN3"/>
      <c r="SO3"/>
      <c r="SP3"/>
      <c r="SQ3"/>
      <c r="SR3"/>
      <c r="SS3"/>
      <c r="ST3"/>
      <c r="SU3"/>
      <c r="SV3"/>
      <c r="SW3"/>
      <c r="SX3"/>
      <c r="SY3"/>
      <c r="SZ3"/>
      <c r="TA3"/>
      <c r="TB3"/>
      <c r="TC3"/>
      <c r="TD3"/>
      <c r="TE3"/>
      <c r="TF3"/>
      <c r="TG3"/>
      <c r="TH3"/>
      <c r="TI3"/>
      <c r="TJ3"/>
      <c r="TK3"/>
      <c r="TL3"/>
      <c r="TM3"/>
      <c r="TN3"/>
      <c r="TO3"/>
      <c r="TP3"/>
      <c r="TQ3"/>
      <c r="TR3"/>
      <c r="TS3"/>
      <c r="TT3"/>
      <c r="TU3"/>
      <c r="TV3"/>
      <c r="TW3"/>
      <c r="TX3"/>
      <c r="TY3"/>
      <c r="TZ3"/>
      <c r="UA3"/>
      <c r="UB3"/>
      <c r="UC3"/>
      <c r="UD3"/>
      <c r="UE3"/>
      <c r="UF3"/>
      <c r="UG3"/>
      <c r="UH3"/>
      <c r="UI3"/>
      <c r="UJ3"/>
      <c r="UK3"/>
      <c r="UL3"/>
      <c r="UM3"/>
      <c r="UN3"/>
      <c r="UO3"/>
      <c r="UP3"/>
      <c r="UQ3"/>
      <c r="UR3"/>
      <c r="US3"/>
      <c r="UT3"/>
      <c r="UU3"/>
      <c r="UV3"/>
      <c r="UW3"/>
      <c r="UX3"/>
      <c r="UY3"/>
      <c r="UZ3"/>
      <c r="VA3"/>
      <c r="VB3"/>
      <c r="VC3"/>
      <c r="VD3"/>
      <c r="VE3"/>
      <c r="VF3"/>
      <c r="VG3"/>
      <c r="VH3"/>
      <c r="VI3"/>
      <c r="VJ3"/>
      <c r="VK3"/>
      <c r="VL3"/>
      <c r="VM3"/>
      <c r="VN3"/>
      <c r="VO3"/>
      <c r="VP3"/>
      <c r="VQ3"/>
      <c r="VR3"/>
      <c r="VS3"/>
      <c r="VT3"/>
      <c r="VU3"/>
      <c r="VV3"/>
      <c r="VW3"/>
      <c r="VX3"/>
      <c r="VY3"/>
      <c r="VZ3"/>
      <c r="WA3"/>
      <c r="WB3"/>
      <c r="WC3"/>
      <c r="WD3"/>
      <c r="WE3"/>
      <c r="WF3"/>
      <c r="WG3"/>
      <c r="WH3"/>
      <c r="WI3"/>
      <c r="WJ3"/>
      <c r="WK3"/>
      <c r="WL3"/>
      <c r="WM3"/>
      <c r="WN3"/>
      <c r="WO3"/>
      <c r="WP3"/>
      <c r="WQ3"/>
      <c r="WR3"/>
      <c r="WS3"/>
      <c r="WT3"/>
      <c r="WU3"/>
      <c r="WV3"/>
      <c r="WW3"/>
      <c r="WX3"/>
      <c r="WY3"/>
      <c r="WZ3"/>
      <c r="XA3"/>
      <c r="XB3"/>
      <c r="XC3"/>
      <c r="XD3"/>
      <c r="XE3"/>
      <c r="XF3"/>
      <c r="XG3"/>
      <c r="XH3"/>
      <c r="XI3"/>
      <c r="XJ3"/>
      <c r="XK3"/>
      <c r="XL3"/>
      <c r="XM3"/>
      <c r="XN3"/>
      <c r="XO3"/>
      <c r="XP3"/>
      <c r="XQ3"/>
      <c r="XR3"/>
      <c r="XS3"/>
      <c r="XT3"/>
      <c r="XU3"/>
      <c r="XV3"/>
      <c r="XW3"/>
      <c r="XX3"/>
      <c r="XY3"/>
      <c r="XZ3"/>
      <c r="YA3"/>
      <c r="YB3"/>
      <c r="YC3"/>
      <c r="YD3"/>
      <c r="YE3"/>
      <c r="YF3"/>
      <c r="YG3"/>
      <c r="YH3"/>
      <c r="YI3"/>
      <c r="YJ3"/>
      <c r="YK3"/>
      <c r="YL3"/>
      <c r="YM3"/>
      <c r="YN3"/>
      <c r="YO3"/>
      <c r="YP3"/>
      <c r="YQ3"/>
      <c r="YR3"/>
      <c r="YS3"/>
      <c r="YT3"/>
      <c r="YU3"/>
      <c r="YV3"/>
      <c r="YW3"/>
      <c r="YX3"/>
      <c r="YY3"/>
      <c r="YZ3"/>
      <c r="ZA3"/>
      <c r="ZB3"/>
      <c r="ZC3"/>
      <c r="ZD3"/>
      <c r="ZE3"/>
      <c r="ZF3"/>
      <c r="ZG3"/>
      <c r="ZH3"/>
      <c r="ZI3"/>
      <c r="ZJ3"/>
      <c r="ZK3"/>
      <c r="ZL3"/>
      <c r="ZM3"/>
      <c r="ZN3"/>
      <c r="ZO3"/>
      <c r="ZP3"/>
      <c r="ZQ3"/>
      <c r="ZR3"/>
      <c r="ZS3"/>
      <c r="ZT3"/>
      <c r="ZU3"/>
      <c r="ZV3"/>
      <c r="ZW3"/>
      <c r="ZX3"/>
      <c r="ZY3"/>
      <c r="ZZ3"/>
      <c r="AAA3"/>
      <c r="AAB3"/>
      <c r="AAC3"/>
      <c r="AAD3"/>
      <c r="AAE3"/>
      <c r="AAF3"/>
      <c r="AAG3"/>
      <c r="AAH3"/>
      <c r="AAI3"/>
      <c r="AAJ3"/>
      <c r="AAK3"/>
      <c r="AAL3"/>
      <c r="AAM3"/>
      <c r="AAN3"/>
      <c r="AAO3"/>
      <c r="AAP3"/>
      <c r="AAQ3"/>
      <c r="AAR3"/>
      <c r="AAS3"/>
      <c r="AAT3"/>
      <c r="AAU3"/>
      <c r="AAV3"/>
      <c r="AAW3"/>
      <c r="AAX3"/>
      <c r="AAY3"/>
      <c r="AAZ3"/>
      <c r="ABA3"/>
      <c r="ABB3"/>
      <c r="ABC3"/>
      <c r="ABD3"/>
      <c r="ABE3"/>
      <c r="ABF3"/>
      <c r="ABG3"/>
      <c r="ABH3"/>
      <c r="ABI3"/>
      <c r="ABJ3"/>
      <c r="ABK3"/>
      <c r="ABL3"/>
      <c r="ABM3"/>
      <c r="ABN3"/>
      <c r="ABO3"/>
      <c r="ABP3"/>
      <c r="ABQ3"/>
      <c r="ABR3"/>
      <c r="ABS3"/>
      <c r="ABT3"/>
      <c r="ABU3"/>
      <c r="ABV3"/>
      <c r="ABW3"/>
      <c r="ABX3"/>
      <c r="ABY3"/>
      <c r="ABZ3"/>
      <c r="ACA3"/>
      <c r="ACB3"/>
      <c r="ACC3"/>
      <c r="ACD3"/>
      <c r="ACE3"/>
      <c r="ACF3"/>
      <c r="ACG3"/>
      <c r="ACH3"/>
      <c r="ACI3"/>
      <c r="ACJ3"/>
      <c r="ACK3"/>
      <c r="ACL3"/>
      <c r="ACM3"/>
      <c r="ACN3"/>
      <c r="ACO3"/>
      <c r="ACP3"/>
      <c r="ACQ3"/>
      <c r="ACR3"/>
      <c r="ACS3"/>
      <c r="ACT3"/>
      <c r="ACU3"/>
      <c r="ACV3"/>
      <c r="ACW3"/>
      <c r="ACX3"/>
      <c r="ACY3"/>
      <c r="ACZ3"/>
      <c r="ADA3"/>
      <c r="ADB3"/>
      <c r="ADC3"/>
      <c r="ADD3"/>
      <c r="ADE3"/>
      <c r="ADF3"/>
      <c r="ADG3"/>
      <c r="ADH3"/>
      <c r="ADI3"/>
      <c r="ADJ3"/>
      <c r="ADK3"/>
      <c r="ADL3"/>
      <c r="ADM3"/>
      <c r="ADN3"/>
      <c r="ADO3"/>
      <c r="ADP3"/>
      <c r="ADQ3"/>
      <c r="ADR3"/>
      <c r="ADS3"/>
      <c r="ADT3"/>
      <c r="ADU3"/>
      <c r="ADV3"/>
      <c r="ADW3"/>
      <c r="ADX3"/>
      <c r="ADY3"/>
      <c r="ADZ3"/>
      <c r="AEA3"/>
      <c r="AEB3"/>
      <c r="AEC3"/>
      <c r="AED3"/>
      <c r="AEE3"/>
      <c r="AEF3"/>
      <c r="AEG3"/>
      <c r="AEH3"/>
      <c r="AEI3"/>
      <c r="AEJ3"/>
      <c r="AEK3"/>
      <c r="AEL3"/>
      <c r="AEM3"/>
      <c r="AEN3"/>
      <c r="AEO3"/>
      <c r="AEP3"/>
      <c r="AEQ3"/>
      <c r="AER3"/>
      <c r="AES3"/>
      <c r="AET3"/>
      <c r="AEU3"/>
      <c r="AEV3"/>
      <c r="AEW3"/>
      <c r="AEX3"/>
      <c r="AEY3"/>
      <c r="AEZ3"/>
      <c r="AFA3"/>
      <c r="AFB3"/>
      <c r="AFC3"/>
      <c r="AFD3"/>
      <c r="AFE3"/>
      <c r="AFF3"/>
      <c r="AFG3"/>
      <c r="AFH3"/>
      <c r="AFI3"/>
      <c r="AFJ3"/>
      <c r="AFK3"/>
      <c r="AFL3"/>
      <c r="AFM3"/>
      <c r="AFN3"/>
      <c r="AFO3"/>
      <c r="AFP3"/>
      <c r="AFQ3"/>
      <c r="AFR3"/>
      <c r="AFS3"/>
      <c r="AFT3"/>
      <c r="AFU3"/>
      <c r="AFV3"/>
      <c r="AFW3"/>
      <c r="AFX3"/>
      <c r="AFY3"/>
      <c r="AFZ3"/>
      <c r="AGA3"/>
      <c r="AGB3"/>
      <c r="AGC3"/>
      <c r="AGD3"/>
      <c r="AGE3"/>
      <c r="AGF3"/>
      <c r="AGG3"/>
      <c r="AGH3"/>
      <c r="AGI3"/>
      <c r="AGJ3"/>
      <c r="AGK3"/>
      <c r="AGL3"/>
      <c r="AGM3"/>
      <c r="AGN3"/>
      <c r="AGO3"/>
      <c r="AGP3"/>
      <c r="AGQ3"/>
      <c r="AGR3"/>
      <c r="AGS3"/>
      <c r="AGT3"/>
      <c r="AGU3"/>
      <c r="AGV3"/>
      <c r="AGW3"/>
      <c r="AGX3"/>
      <c r="AGY3"/>
      <c r="AGZ3"/>
      <c r="AHA3"/>
      <c r="AHB3"/>
      <c r="AHC3"/>
      <c r="AHD3"/>
      <c r="AHE3"/>
      <c r="AHF3"/>
      <c r="AHG3"/>
      <c r="AHH3"/>
      <c r="AHI3"/>
      <c r="AHJ3"/>
      <c r="AHK3"/>
      <c r="AHL3"/>
      <c r="AHM3"/>
      <c r="AHN3"/>
      <c r="AHO3"/>
      <c r="AHP3"/>
      <c r="AHQ3"/>
      <c r="AHR3"/>
      <c r="AHS3"/>
      <c r="AHT3"/>
      <c r="AHU3"/>
      <c r="AHV3"/>
      <c r="AHW3"/>
      <c r="AHX3"/>
      <c r="AHY3"/>
      <c r="AHZ3"/>
      <c r="AIA3"/>
      <c r="AIB3"/>
      <c r="AIC3"/>
      <c r="AID3"/>
      <c r="AIE3"/>
      <c r="AIF3"/>
      <c r="AIG3"/>
      <c r="AIH3"/>
      <c r="AII3"/>
      <c r="AIJ3"/>
      <c r="AIK3"/>
      <c r="AIL3"/>
      <c r="AIM3"/>
      <c r="AIN3"/>
      <c r="AIO3"/>
      <c r="AIP3"/>
      <c r="AIQ3"/>
      <c r="AIR3"/>
      <c r="AIS3"/>
      <c r="AIT3"/>
      <c r="AIU3"/>
      <c r="AIV3"/>
      <c r="AIW3"/>
      <c r="AIX3"/>
      <c r="AIY3"/>
      <c r="AIZ3"/>
      <c r="AJA3"/>
      <c r="AJB3"/>
      <c r="AJC3"/>
      <c r="AJD3"/>
      <c r="AJE3"/>
      <c r="AJF3"/>
      <c r="AJG3"/>
      <c r="AJH3"/>
      <c r="AJI3"/>
      <c r="AJJ3"/>
      <c r="AJK3"/>
      <c r="AJL3"/>
      <c r="AJM3"/>
      <c r="AJN3"/>
      <c r="AJO3"/>
      <c r="AJP3"/>
      <c r="AJQ3"/>
      <c r="AJR3"/>
      <c r="AJS3"/>
      <c r="AJT3"/>
      <c r="AJU3"/>
      <c r="AJV3"/>
      <c r="AJW3"/>
      <c r="AJX3"/>
      <c r="AJY3"/>
      <c r="AJZ3"/>
      <c r="AKA3"/>
      <c r="AKB3"/>
      <c r="AKC3"/>
      <c r="AKD3"/>
      <c r="AKE3"/>
      <c r="AKF3"/>
      <c r="AKG3"/>
      <c r="AKH3"/>
      <c r="AKI3"/>
      <c r="AKJ3"/>
      <c r="AKK3"/>
      <c r="AKL3"/>
      <c r="AKM3"/>
      <c r="AKN3"/>
      <c r="AKO3"/>
      <c r="AKP3"/>
      <c r="AKQ3"/>
      <c r="AKR3"/>
      <c r="AKS3"/>
      <c r="AKT3"/>
      <c r="AKU3"/>
      <c r="AKV3"/>
      <c r="AKW3"/>
      <c r="AKX3"/>
      <c r="AKY3"/>
      <c r="AKZ3"/>
      <c r="ALA3"/>
      <c r="ALB3"/>
      <c r="ALC3"/>
      <c r="ALD3"/>
      <c r="ALE3"/>
      <c r="ALF3"/>
      <c r="ALG3"/>
      <c r="ALH3"/>
      <c r="ALI3"/>
      <c r="ALJ3"/>
      <c r="ALK3"/>
      <c r="ALL3"/>
      <c r="ALM3"/>
      <c r="ALN3"/>
      <c r="ALO3"/>
      <c r="ALP3"/>
      <c r="ALQ3"/>
      <c r="ALR3"/>
      <c r="ALS3"/>
      <c r="ALT3"/>
      <c r="ALU3"/>
      <c r="ALV3"/>
      <c r="ALW3"/>
      <c r="ALX3"/>
      <c r="ALY3"/>
      <c r="ALZ3"/>
      <c r="AMA3"/>
      <c r="AMB3"/>
      <c r="AMC3"/>
      <c r="AMD3"/>
      <c r="AME3"/>
      <c r="AMF3"/>
      <c r="AMG3"/>
      <c r="AMH3"/>
      <c r="AMI3"/>
      <c r="AMJ3"/>
    </row>
    <row r="4" spans="1:1024" x14ac:dyDescent="0.25">
      <c r="A4" s="14"/>
      <c r="B4" s="14"/>
      <c r="C4" s="7" t="s">
        <v>7</v>
      </c>
      <c r="D4" s="6" t="s">
        <v>8</v>
      </c>
      <c r="E4" s="6"/>
      <c r="F4" s="5" t="s">
        <v>9</v>
      </c>
      <c r="G4" s="5"/>
      <c r="H4" s="4" t="s">
        <v>10</v>
      </c>
      <c r="I4" s="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  <c r="AJM4"/>
      <c r="AJN4"/>
      <c r="AJO4"/>
      <c r="AJP4"/>
      <c r="AJQ4"/>
      <c r="AJR4"/>
      <c r="AJS4"/>
      <c r="AJT4"/>
      <c r="AJU4"/>
      <c r="AJV4"/>
      <c r="AJW4"/>
      <c r="AJX4"/>
      <c r="AJY4"/>
      <c r="AJZ4"/>
      <c r="AKA4"/>
      <c r="AKB4"/>
      <c r="AKC4"/>
      <c r="AKD4"/>
      <c r="AKE4"/>
      <c r="AKF4"/>
      <c r="AKG4"/>
      <c r="AKH4"/>
      <c r="AKI4"/>
      <c r="AKJ4"/>
      <c r="AKK4"/>
      <c r="AKL4"/>
      <c r="AKM4"/>
      <c r="AKN4"/>
      <c r="AKO4"/>
      <c r="AKP4"/>
      <c r="AKQ4"/>
      <c r="AKR4"/>
      <c r="AKS4"/>
      <c r="AKT4"/>
      <c r="AKU4"/>
      <c r="AKV4"/>
      <c r="AKW4"/>
      <c r="AKX4"/>
      <c r="AKY4"/>
      <c r="AKZ4"/>
      <c r="ALA4"/>
      <c r="ALB4"/>
      <c r="ALC4"/>
      <c r="ALD4"/>
      <c r="ALE4"/>
      <c r="ALF4"/>
      <c r="ALG4"/>
      <c r="ALH4"/>
      <c r="ALI4"/>
      <c r="ALJ4"/>
      <c r="ALK4"/>
      <c r="ALL4"/>
      <c r="ALM4"/>
      <c r="ALN4"/>
      <c r="ALO4"/>
      <c r="ALP4"/>
      <c r="ALQ4"/>
      <c r="ALR4"/>
      <c r="ALS4"/>
      <c r="ALT4"/>
      <c r="ALU4"/>
      <c r="ALV4"/>
      <c r="ALW4"/>
      <c r="ALX4"/>
      <c r="ALY4"/>
      <c r="ALZ4"/>
      <c r="AMA4"/>
      <c r="AMB4"/>
      <c r="AMC4"/>
      <c r="AMD4"/>
      <c r="AME4"/>
      <c r="AMF4"/>
      <c r="AMG4"/>
      <c r="AMH4"/>
      <c r="AMI4"/>
      <c r="AMJ4"/>
    </row>
    <row r="5" spans="1:1024" x14ac:dyDescent="0.25">
      <c r="A5" s="14"/>
      <c r="B5" s="14"/>
      <c r="C5" s="7"/>
      <c r="D5" s="6"/>
      <c r="E5" s="6"/>
      <c r="F5" s="3" t="s">
        <v>11</v>
      </c>
      <c r="G5" s="3"/>
      <c r="H5" s="2" t="s">
        <v>12</v>
      </c>
      <c r="I5" s="2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  <c r="ACC5"/>
      <c r="ACD5"/>
      <c r="ACE5"/>
      <c r="ACF5"/>
      <c r="ACG5"/>
      <c r="ACH5"/>
      <c r="ACI5"/>
      <c r="ACJ5"/>
      <c r="ACK5"/>
      <c r="ACL5"/>
      <c r="ACM5"/>
      <c r="ACN5"/>
      <c r="ACO5"/>
      <c r="ACP5"/>
      <c r="ACQ5"/>
      <c r="ACR5"/>
      <c r="ACS5"/>
      <c r="ACT5"/>
      <c r="ACU5"/>
      <c r="ACV5"/>
      <c r="ACW5"/>
      <c r="ACX5"/>
      <c r="ACY5"/>
      <c r="ACZ5"/>
      <c r="ADA5"/>
      <c r="ADB5"/>
      <c r="ADC5"/>
      <c r="ADD5"/>
      <c r="ADE5"/>
      <c r="ADF5"/>
      <c r="ADG5"/>
      <c r="ADH5"/>
      <c r="ADI5"/>
      <c r="ADJ5"/>
      <c r="ADK5"/>
      <c r="ADL5"/>
      <c r="ADM5"/>
      <c r="ADN5"/>
      <c r="ADO5"/>
      <c r="ADP5"/>
      <c r="ADQ5"/>
      <c r="ADR5"/>
      <c r="ADS5"/>
      <c r="ADT5"/>
      <c r="ADU5"/>
      <c r="ADV5"/>
      <c r="ADW5"/>
      <c r="ADX5"/>
      <c r="ADY5"/>
      <c r="ADZ5"/>
      <c r="AEA5"/>
      <c r="AEB5"/>
      <c r="AEC5"/>
      <c r="AED5"/>
      <c r="AEE5"/>
      <c r="AEF5"/>
      <c r="AEG5"/>
      <c r="AEH5"/>
      <c r="AEI5"/>
      <c r="AEJ5"/>
      <c r="AEK5"/>
      <c r="AEL5"/>
      <c r="AEM5"/>
      <c r="AEN5"/>
      <c r="AEO5"/>
      <c r="AEP5"/>
      <c r="AEQ5"/>
      <c r="AER5"/>
      <c r="AES5"/>
      <c r="AET5"/>
      <c r="AEU5"/>
      <c r="AEV5"/>
      <c r="AEW5"/>
      <c r="AEX5"/>
      <c r="AEY5"/>
      <c r="AEZ5"/>
      <c r="AFA5"/>
      <c r="AFB5"/>
      <c r="AFC5"/>
      <c r="AFD5"/>
      <c r="AFE5"/>
      <c r="AFF5"/>
      <c r="AFG5"/>
      <c r="AFH5"/>
      <c r="AFI5"/>
      <c r="AFJ5"/>
      <c r="AFK5"/>
      <c r="AFL5"/>
      <c r="AFM5"/>
      <c r="AFN5"/>
      <c r="AFO5"/>
      <c r="AFP5"/>
      <c r="AFQ5"/>
      <c r="AFR5"/>
      <c r="AFS5"/>
      <c r="AFT5"/>
      <c r="AFU5"/>
      <c r="AFV5"/>
      <c r="AFW5"/>
      <c r="AFX5"/>
      <c r="AFY5"/>
      <c r="AFZ5"/>
      <c r="AGA5"/>
      <c r="AGB5"/>
      <c r="AGC5"/>
      <c r="AGD5"/>
      <c r="AGE5"/>
      <c r="AGF5"/>
      <c r="AGG5"/>
      <c r="AGH5"/>
      <c r="AGI5"/>
      <c r="AGJ5"/>
      <c r="AGK5"/>
      <c r="AGL5"/>
      <c r="AGM5"/>
      <c r="AGN5"/>
      <c r="AGO5"/>
      <c r="AGP5"/>
      <c r="AGQ5"/>
      <c r="AGR5"/>
      <c r="AGS5"/>
      <c r="AGT5"/>
      <c r="AGU5"/>
      <c r="AGV5"/>
      <c r="AGW5"/>
      <c r="AGX5"/>
      <c r="AGY5"/>
      <c r="AGZ5"/>
      <c r="AHA5"/>
      <c r="AHB5"/>
      <c r="AHC5"/>
      <c r="AHD5"/>
      <c r="AHE5"/>
      <c r="AHF5"/>
      <c r="AHG5"/>
      <c r="AHH5"/>
      <c r="AHI5"/>
      <c r="AHJ5"/>
      <c r="AHK5"/>
      <c r="AHL5"/>
      <c r="AHM5"/>
      <c r="AHN5"/>
      <c r="AHO5"/>
      <c r="AHP5"/>
      <c r="AHQ5"/>
      <c r="AHR5"/>
      <c r="AHS5"/>
      <c r="AHT5"/>
      <c r="AHU5"/>
      <c r="AHV5"/>
      <c r="AHW5"/>
      <c r="AHX5"/>
      <c r="AHY5"/>
      <c r="AHZ5"/>
      <c r="AIA5"/>
      <c r="AIB5"/>
      <c r="AIC5"/>
      <c r="AID5"/>
      <c r="AIE5"/>
      <c r="AIF5"/>
      <c r="AIG5"/>
      <c r="AIH5"/>
      <c r="AII5"/>
      <c r="AIJ5"/>
      <c r="AIK5"/>
      <c r="AIL5"/>
      <c r="AIM5"/>
      <c r="AIN5"/>
      <c r="AIO5"/>
      <c r="AIP5"/>
      <c r="AIQ5"/>
      <c r="AIR5"/>
      <c r="AIS5"/>
      <c r="AIT5"/>
      <c r="AIU5"/>
      <c r="AIV5"/>
      <c r="AIW5"/>
      <c r="AIX5"/>
      <c r="AIY5"/>
      <c r="AIZ5"/>
      <c r="AJA5"/>
      <c r="AJB5"/>
      <c r="AJC5"/>
      <c r="AJD5"/>
      <c r="AJE5"/>
      <c r="AJF5"/>
      <c r="AJG5"/>
      <c r="AJH5"/>
      <c r="AJI5"/>
      <c r="AJJ5"/>
      <c r="AJK5"/>
      <c r="AJL5"/>
      <c r="AJM5"/>
      <c r="AJN5"/>
      <c r="AJO5"/>
      <c r="AJP5"/>
      <c r="AJQ5"/>
      <c r="AJR5"/>
      <c r="AJS5"/>
      <c r="AJT5"/>
      <c r="AJU5"/>
      <c r="AJV5"/>
      <c r="AJW5"/>
      <c r="AJX5"/>
      <c r="AJY5"/>
      <c r="AJZ5"/>
      <c r="AKA5"/>
      <c r="AKB5"/>
      <c r="AKC5"/>
      <c r="AKD5"/>
      <c r="AKE5"/>
      <c r="AKF5"/>
      <c r="AKG5"/>
      <c r="AKH5"/>
      <c r="AKI5"/>
      <c r="AKJ5"/>
      <c r="AKK5"/>
      <c r="AKL5"/>
      <c r="AKM5"/>
      <c r="AKN5"/>
      <c r="AKO5"/>
      <c r="AKP5"/>
      <c r="AKQ5"/>
      <c r="AKR5"/>
      <c r="AKS5"/>
      <c r="AKT5"/>
      <c r="AKU5"/>
      <c r="AKV5"/>
      <c r="AKW5"/>
      <c r="AKX5"/>
      <c r="AKY5"/>
      <c r="AKZ5"/>
      <c r="ALA5"/>
      <c r="ALB5"/>
      <c r="ALC5"/>
      <c r="ALD5"/>
      <c r="ALE5"/>
      <c r="ALF5"/>
      <c r="ALG5"/>
      <c r="ALH5"/>
      <c r="ALI5"/>
      <c r="ALJ5"/>
      <c r="ALK5"/>
      <c r="ALL5"/>
      <c r="ALM5"/>
      <c r="ALN5"/>
      <c r="ALO5"/>
      <c r="ALP5"/>
      <c r="ALQ5"/>
      <c r="ALR5"/>
      <c r="ALS5"/>
      <c r="ALT5"/>
      <c r="ALU5"/>
      <c r="ALV5"/>
      <c r="ALW5"/>
      <c r="ALX5"/>
      <c r="ALY5"/>
      <c r="ALZ5"/>
      <c r="AMA5"/>
      <c r="AMB5"/>
      <c r="AMC5"/>
      <c r="AMD5"/>
      <c r="AME5"/>
      <c r="AMF5"/>
      <c r="AMG5"/>
      <c r="AMH5"/>
      <c r="AMI5"/>
      <c r="AMJ5"/>
    </row>
    <row r="6" spans="1:1024" x14ac:dyDescent="0.25">
      <c r="A6" s="14"/>
      <c r="B6" s="14"/>
      <c r="C6" s="7" t="s">
        <v>13</v>
      </c>
      <c r="D6" s="6" t="s">
        <v>14</v>
      </c>
      <c r="E6" s="6"/>
      <c r="F6" s="3" t="s">
        <v>15</v>
      </c>
      <c r="G6" s="3"/>
      <c r="H6" s="2" t="s">
        <v>16</v>
      </c>
      <c r="I6" s="2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  <c r="QZ6"/>
      <c r="RA6"/>
      <c r="RB6"/>
      <c r="RC6"/>
      <c r="RD6"/>
      <c r="RE6"/>
      <c r="RF6"/>
      <c r="RG6"/>
      <c r="RH6"/>
      <c r="RI6"/>
      <c r="RJ6"/>
      <c r="RK6"/>
      <c r="RL6"/>
      <c r="RM6"/>
      <c r="RN6"/>
      <c r="RO6"/>
      <c r="RP6"/>
      <c r="RQ6"/>
      <c r="RR6"/>
      <c r="RS6"/>
      <c r="RT6"/>
      <c r="RU6"/>
      <c r="RV6"/>
      <c r="RW6"/>
      <c r="RX6"/>
      <c r="RY6"/>
      <c r="RZ6"/>
      <c r="SA6"/>
      <c r="SB6"/>
      <c r="SC6"/>
      <c r="SD6"/>
      <c r="SE6"/>
      <c r="SF6"/>
      <c r="SG6"/>
      <c r="SH6"/>
      <c r="SI6"/>
      <c r="SJ6"/>
      <c r="SK6"/>
      <c r="SL6"/>
      <c r="SM6"/>
      <c r="SN6"/>
      <c r="SO6"/>
      <c r="SP6"/>
      <c r="SQ6"/>
      <c r="SR6"/>
      <c r="SS6"/>
      <c r="ST6"/>
      <c r="SU6"/>
      <c r="SV6"/>
      <c r="SW6"/>
      <c r="SX6"/>
      <c r="SY6"/>
      <c r="SZ6"/>
      <c r="TA6"/>
      <c r="TB6"/>
      <c r="TC6"/>
      <c r="TD6"/>
      <c r="TE6"/>
      <c r="TF6"/>
      <c r="TG6"/>
      <c r="TH6"/>
      <c r="TI6"/>
      <c r="TJ6"/>
      <c r="TK6"/>
      <c r="TL6"/>
      <c r="TM6"/>
      <c r="TN6"/>
      <c r="TO6"/>
      <c r="TP6"/>
      <c r="TQ6"/>
      <c r="TR6"/>
      <c r="TS6"/>
      <c r="TT6"/>
      <c r="TU6"/>
      <c r="TV6"/>
      <c r="TW6"/>
      <c r="TX6"/>
      <c r="TY6"/>
      <c r="TZ6"/>
      <c r="UA6"/>
      <c r="UB6"/>
      <c r="UC6"/>
      <c r="UD6"/>
      <c r="UE6"/>
      <c r="UF6"/>
      <c r="UG6"/>
      <c r="UH6"/>
      <c r="UI6"/>
      <c r="UJ6"/>
      <c r="UK6"/>
      <c r="UL6"/>
      <c r="UM6"/>
      <c r="UN6"/>
      <c r="UO6"/>
      <c r="UP6"/>
      <c r="UQ6"/>
      <c r="UR6"/>
      <c r="US6"/>
      <c r="UT6"/>
      <c r="UU6"/>
      <c r="UV6"/>
      <c r="UW6"/>
      <c r="UX6"/>
      <c r="UY6"/>
      <c r="UZ6"/>
      <c r="VA6"/>
      <c r="VB6"/>
      <c r="VC6"/>
      <c r="VD6"/>
      <c r="VE6"/>
      <c r="VF6"/>
      <c r="VG6"/>
      <c r="VH6"/>
      <c r="VI6"/>
      <c r="VJ6"/>
      <c r="VK6"/>
      <c r="VL6"/>
      <c r="VM6"/>
      <c r="VN6"/>
      <c r="VO6"/>
      <c r="VP6"/>
      <c r="VQ6"/>
      <c r="VR6"/>
      <c r="VS6"/>
      <c r="VT6"/>
      <c r="VU6"/>
      <c r="VV6"/>
      <c r="VW6"/>
      <c r="VX6"/>
      <c r="VY6"/>
      <c r="VZ6"/>
      <c r="WA6"/>
      <c r="WB6"/>
      <c r="WC6"/>
      <c r="WD6"/>
      <c r="WE6"/>
      <c r="WF6"/>
      <c r="WG6"/>
      <c r="WH6"/>
      <c r="WI6"/>
      <c r="WJ6"/>
      <c r="WK6"/>
      <c r="WL6"/>
      <c r="WM6"/>
      <c r="WN6"/>
      <c r="WO6"/>
      <c r="WP6"/>
      <c r="WQ6"/>
      <c r="WR6"/>
      <c r="WS6"/>
      <c r="WT6"/>
      <c r="WU6"/>
      <c r="WV6"/>
      <c r="WW6"/>
      <c r="WX6"/>
      <c r="WY6"/>
      <c r="WZ6"/>
      <c r="XA6"/>
      <c r="XB6"/>
      <c r="XC6"/>
      <c r="XD6"/>
      <c r="XE6"/>
      <c r="XF6"/>
      <c r="XG6"/>
      <c r="XH6"/>
      <c r="XI6"/>
      <c r="XJ6"/>
      <c r="XK6"/>
      <c r="XL6"/>
      <c r="XM6"/>
      <c r="XN6"/>
      <c r="XO6"/>
      <c r="XP6"/>
      <c r="XQ6"/>
      <c r="XR6"/>
      <c r="XS6"/>
      <c r="XT6"/>
      <c r="XU6"/>
      <c r="XV6"/>
      <c r="XW6"/>
      <c r="XX6"/>
      <c r="XY6"/>
      <c r="XZ6"/>
      <c r="YA6"/>
      <c r="YB6"/>
      <c r="YC6"/>
      <c r="YD6"/>
      <c r="YE6"/>
      <c r="YF6"/>
      <c r="YG6"/>
      <c r="YH6"/>
      <c r="YI6"/>
      <c r="YJ6"/>
      <c r="YK6"/>
      <c r="YL6"/>
      <c r="YM6"/>
      <c r="YN6"/>
      <c r="YO6"/>
      <c r="YP6"/>
      <c r="YQ6"/>
      <c r="YR6"/>
      <c r="YS6"/>
      <c r="YT6"/>
      <c r="YU6"/>
      <c r="YV6"/>
      <c r="YW6"/>
      <c r="YX6"/>
      <c r="YY6"/>
      <c r="YZ6"/>
      <c r="ZA6"/>
      <c r="ZB6"/>
      <c r="ZC6"/>
      <c r="ZD6"/>
      <c r="ZE6"/>
      <c r="ZF6"/>
      <c r="ZG6"/>
      <c r="ZH6"/>
      <c r="ZI6"/>
      <c r="ZJ6"/>
      <c r="ZK6"/>
      <c r="ZL6"/>
      <c r="ZM6"/>
      <c r="ZN6"/>
      <c r="ZO6"/>
      <c r="ZP6"/>
      <c r="ZQ6"/>
      <c r="ZR6"/>
      <c r="ZS6"/>
      <c r="ZT6"/>
      <c r="ZU6"/>
      <c r="ZV6"/>
      <c r="ZW6"/>
      <c r="ZX6"/>
      <c r="ZY6"/>
      <c r="ZZ6"/>
      <c r="AAA6"/>
      <c r="AAB6"/>
      <c r="AAC6"/>
      <c r="AAD6"/>
      <c r="AAE6"/>
      <c r="AAF6"/>
      <c r="AAG6"/>
      <c r="AAH6"/>
      <c r="AAI6"/>
      <c r="AAJ6"/>
      <c r="AAK6"/>
      <c r="AAL6"/>
      <c r="AAM6"/>
      <c r="AAN6"/>
      <c r="AAO6"/>
      <c r="AAP6"/>
      <c r="AAQ6"/>
      <c r="AAR6"/>
      <c r="AAS6"/>
      <c r="AAT6"/>
      <c r="AAU6"/>
      <c r="AAV6"/>
      <c r="AAW6"/>
      <c r="AAX6"/>
      <c r="AAY6"/>
      <c r="AAZ6"/>
      <c r="ABA6"/>
      <c r="ABB6"/>
      <c r="ABC6"/>
      <c r="ABD6"/>
      <c r="ABE6"/>
      <c r="ABF6"/>
      <c r="ABG6"/>
      <c r="ABH6"/>
      <c r="ABI6"/>
      <c r="ABJ6"/>
      <c r="ABK6"/>
      <c r="ABL6"/>
      <c r="ABM6"/>
      <c r="ABN6"/>
      <c r="ABO6"/>
      <c r="ABP6"/>
      <c r="ABQ6"/>
      <c r="ABR6"/>
      <c r="ABS6"/>
      <c r="ABT6"/>
      <c r="ABU6"/>
      <c r="ABV6"/>
      <c r="ABW6"/>
      <c r="ABX6"/>
      <c r="ABY6"/>
      <c r="ABZ6"/>
      <c r="ACA6"/>
      <c r="ACB6"/>
      <c r="ACC6"/>
      <c r="ACD6"/>
      <c r="ACE6"/>
      <c r="ACF6"/>
      <c r="ACG6"/>
      <c r="ACH6"/>
      <c r="ACI6"/>
      <c r="ACJ6"/>
      <c r="ACK6"/>
      <c r="ACL6"/>
      <c r="ACM6"/>
      <c r="ACN6"/>
      <c r="ACO6"/>
      <c r="ACP6"/>
      <c r="ACQ6"/>
      <c r="ACR6"/>
      <c r="ACS6"/>
      <c r="ACT6"/>
      <c r="ACU6"/>
      <c r="ACV6"/>
      <c r="ACW6"/>
      <c r="ACX6"/>
      <c r="ACY6"/>
      <c r="ACZ6"/>
      <c r="ADA6"/>
      <c r="ADB6"/>
      <c r="ADC6"/>
      <c r="ADD6"/>
      <c r="ADE6"/>
      <c r="ADF6"/>
      <c r="ADG6"/>
      <c r="ADH6"/>
      <c r="ADI6"/>
      <c r="ADJ6"/>
      <c r="ADK6"/>
      <c r="ADL6"/>
      <c r="ADM6"/>
      <c r="ADN6"/>
      <c r="ADO6"/>
      <c r="ADP6"/>
      <c r="ADQ6"/>
      <c r="ADR6"/>
      <c r="ADS6"/>
      <c r="ADT6"/>
      <c r="ADU6"/>
      <c r="ADV6"/>
      <c r="ADW6"/>
      <c r="ADX6"/>
      <c r="ADY6"/>
      <c r="ADZ6"/>
      <c r="AEA6"/>
      <c r="AEB6"/>
      <c r="AEC6"/>
      <c r="AED6"/>
      <c r="AEE6"/>
      <c r="AEF6"/>
      <c r="AEG6"/>
      <c r="AEH6"/>
      <c r="AEI6"/>
      <c r="AEJ6"/>
      <c r="AEK6"/>
      <c r="AEL6"/>
      <c r="AEM6"/>
      <c r="AEN6"/>
      <c r="AEO6"/>
      <c r="AEP6"/>
      <c r="AEQ6"/>
      <c r="AER6"/>
      <c r="AES6"/>
      <c r="AET6"/>
      <c r="AEU6"/>
      <c r="AEV6"/>
      <c r="AEW6"/>
      <c r="AEX6"/>
      <c r="AEY6"/>
      <c r="AEZ6"/>
      <c r="AFA6"/>
      <c r="AFB6"/>
      <c r="AFC6"/>
      <c r="AFD6"/>
      <c r="AFE6"/>
      <c r="AFF6"/>
      <c r="AFG6"/>
      <c r="AFH6"/>
      <c r="AFI6"/>
      <c r="AFJ6"/>
      <c r="AFK6"/>
      <c r="AFL6"/>
      <c r="AFM6"/>
      <c r="AFN6"/>
      <c r="AFO6"/>
      <c r="AFP6"/>
      <c r="AFQ6"/>
      <c r="AFR6"/>
      <c r="AFS6"/>
      <c r="AFT6"/>
      <c r="AFU6"/>
      <c r="AFV6"/>
      <c r="AFW6"/>
      <c r="AFX6"/>
      <c r="AFY6"/>
      <c r="AFZ6"/>
      <c r="AGA6"/>
      <c r="AGB6"/>
      <c r="AGC6"/>
      <c r="AGD6"/>
      <c r="AGE6"/>
      <c r="AGF6"/>
      <c r="AGG6"/>
      <c r="AGH6"/>
      <c r="AGI6"/>
      <c r="AGJ6"/>
      <c r="AGK6"/>
      <c r="AGL6"/>
      <c r="AGM6"/>
      <c r="AGN6"/>
      <c r="AGO6"/>
      <c r="AGP6"/>
      <c r="AGQ6"/>
      <c r="AGR6"/>
      <c r="AGS6"/>
      <c r="AGT6"/>
      <c r="AGU6"/>
      <c r="AGV6"/>
      <c r="AGW6"/>
      <c r="AGX6"/>
      <c r="AGY6"/>
      <c r="AGZ6"/>
      <c r="AHA6"/>
      <c r="AHB6"/>
      <c r="AHC6"/>
      <c r="AHD6"/>
      <c r="AHE6"/>
      <c r="AHF6"/>
      <c r="AHG6"/>
      <c r="AHH6"/>
      <c r="AHI6"/>
      <c r="AHJ6"/>
      <c r="AHK6"/>
      <c r="AHL6"/>
      <c r="AHM6"/>
      <c r="AHN6"/>
      <c r="AHO6"/>
      <c r="AHP6"/>
      <c r="AHQ6"/>
      <c r="AHR6"/>
      <c r="AHS6"/>
      <c r="AHT6"/>
      <c r="AHU6"/>
      <c r="AHV6"/>
      <c r="AHW6"/>
      <c r="AHX6"/>
      <c r="AHY6"/>
      <c r="AHZ6"/>
      <c r="AIA6"/>
      <c r="AIB6"/>
      <c r="AIC6"/>
      <c r="AID6"/>
      <c r="AIE6"/>
      <c r="AIF6"/>
      <c r="AIG6"/>
      <c r="AIH6"/>
      <c r="AII6"/>
      <c r="AIJ6"/>
      <c r="AIK6"/>
      <c r="AIL6"/>
      <c r="AIM6"/>
      <c r="AIN6"/>
      <c r="AIO6"/>
      <c r="AIP6"/>
      <c r="AIQ6"/>
      <c r="AIR6"/>
      <c r="AIS6"/>
      <c r="AIT6"/>
      <c r="AIU6"/>
      <c r="AIV6"/>
      <c r="AIW6"/>
      <c r="AIX6"/>
      <c r="AIY6"/>
      <c r="AIZ6"/>
      <c r="AJA6"/>
      <c r="AJB6"/>
      <c r="AJC6"/>
      <c r="AJD6"/>
      <c r="AJE6"/>
      <c r="AJF6"/>
      <c r="AJG6"/>
      <c r="AJH6"/>
      <c r="AJI6"/>
      <c r="AJJ6"/>
      <c r="AJK6"/>
      <c r="AJL6"/>
      <c r="AJM6"/>
      <c r="AJN6"/>
      <c r="AJO6"/>
      <c r="AJP6"/>
      <c r="AJQ6"/>
      <c r="AJR6"/>
      <c r="AJS6"/>
      <c r="AJT6"/>
      <c r="AJU6"/>
      <c r="AJV6"/>
      <c r="AJW6"/>
      <c r="AJX6"/>
      <c r="AJY6"/>
      <c r="AJZ6"/>
      <c r="AKA6"/>
      <c r="AKB6"/>
      <c r="AKC6"/>
      <c r="AKD6"/>
      <c r="AKE6"/>
      <c r="AKF6"/>
      <c r="AKG6"/>
      <c r="AKH6"/>
      <c r="AKI6"/>
      <c r="AKJ6"/>
      <c r="AKK6"/>
      <c r="AKL6"/>
      <c r="AKM6"/>
      <c r="AKN6"/>
      <c r="AKO6"/>
      <c r="AKP6"/>
      <c r="AKQ6"/>
      <c r="AKR6"/>
      <c r="AKS6"/>
      <c r="AKT6"/>
      <c r="AKU6"/>
      <c r="AKV6"/>
      <c r="AKW6"/>
      <c r="AKX6"/>
      <c r="AKY6"/>
      <c r="AKZ6"/>
      <c r="ALA6"/>
      <c r="ALB6"/>
      <c r="ALC6"/>
      <c r="ALD6"/>
      <c r="ALE6"/>
      <c r="ALF6"/>
      <c r="ALG6"/>
      <c r="ALH6"/>
      <c r="ALI6"/>
      <c r="ALJ6"/>
      <c r="ALK6"/>
      <c r="ALL6"/>
      <c r="ALM6"/>
      <c r="ALN6"/>
      <c r="ALO6"/>
      <c r="ALP6"/>
      <c r="ALQ6"/>
      <c r="ALR6"/>
      <c r="ALS6"/>
      <c r="ALT6"/>
      <c r="ALU6"/>
      <c r="ALV6"/>
      <c r="ALW6"/>
      <c r="ALX6"/>
      <c r="ALY6"/>
      <c r="ALZ6"/>
      <c r="AMA6"/>
      <c r="AMB6"/>
      <c r="AMC6"/>
      <c r="AMD6"/>
      <c r="AME6"/>
      <c r="AMF6"/>
      <c r="AMG6"/>
      <c r="AMH6"/>
      <c r="AMI6"/>
      <c r="AMJ6"/>
    </row>
    <row r="7" spans="1:1024" x14ac:dyDescent="0.25">
      <c r="A7" s="14"/>
      <c r="B7" s="14"/>
      <c r="C7" s="7"/>
      <c r="D7" s="6"/>
      <c r="E7" s="6"/>
      <c r="F7" s="3" t="s">
        <v>17</v>
      </c>
      <c r="G7" s="3"/>
      <c r="H7" s="2" t="s">
        <v>18</v>
      </c>
      <c r="I7" s="2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  <c r="XS7"/>
      <c r="XT7"/>
      <c r="XU7"/>
      <c r="XV7"/>
      <c r="XW7"/>
      <c r="XX7"/>
      <c r="XY7"/>
      <c r="XZ7"/>
      <c r="YA7"/>
      <c r="YB7"/>
      <c r="YC7"/>
      <c r="YD7"/>
      <c r="YE7"/>
      <c r="YF7"/>
      <c r="YG7"/>
      <c r="YH7"/>
      <c r="YI7"/>
      <c r="YJ7"/>
      <c r="YK7"/>
      <c r="YL7"/>
      <c r="YM7"/>
      <c r="YN7"/>
      <c r="YO7"/>
      <c r="YP7"/>
      <c r="YQ7"/>
      <c r="YR7"/>
      <c r="YS7"/>
      <c r="YT7"/>
      <c r="YU7"/>
      <c r="YV7"/>
      <c r="YW7"/>
      <c r="YX7"/>
      <c r="YY7"/>
      <c r="YZ7"/>
      <c r="ZA7"/>
      <c r="ZB7"/>
      <c r="ZC7"/>
      <c r="ZD7"/>
      <c r="ZE7"/>
      <c r="ZF7"/>
      <c r="ZG7"/>
      <c r="ZH7"/>
      <c r="ZI7"/>
      <c r="ZJ7"/>
      <c r="ZK7"/>
      <c r="ZL7"/>
      <c r="ZM7"/>
      <c r="ZN7"/>
      <c r="ZO7"/>
      <c r="ZP7"/>
      <c r="ZQ7"/>
      <c r="ZR7"/>
      <c r="ZS7"/>
      <c r="ZT7"/>
      <c r="ZU7"/>
      <c r="ZV7"/>
      <c r="ZW7"/>
      <c r="ZX7"/>
      <c r="ZY7"/>
      <c r="ZZ7"/>
      <c r="AAA7"/>
      <c r="AAB7"/>
      <c r="AAC7"/>
      <c r="AAD7"/>
      <c r="AAE7"/>
      <c r="AAF7"/>
      <c r="AAG7"/>
      <c r="AAH7"/>
      <c r="AAI7"/>
      <c r="AAJ7"/>
      <c r="AAK7"/>
      <c r="AAL7"/>
      <c r="AAM7"/>
      <c r="AAN7"/>
      <c r="AAO7"/>
      <c r="AAP7"/>
      <c r="AAQ7"/>
      <c r="AAR7"/>
      <c r="AAS7"/>
      <c r="AAT7"/>
      <c r="AAU7"/>
      <c r="AAV7"/>
      <c r="AAW7"/>
      <c r="AAX7"/>
      <c r="AAY7"/>
      <c r="AAZ7"/>
      <c r="ABA7"/>
      <c r="ABB7"/>
      <c r="ABC7"/>
      <c r="ABD7"/>
      <c r="ABE7"/>
      <c r="ABF7"/>
      <c r="ABG7"/>
      <c r="ABH7"/>
      <c r="ABI7"/>
      <c r="ABJ7"/>
      <c r="ABK7"/>
      <c r="ABL7"/>
      <c r="ABM7"/>
      <c r="ABN7"/>
      <c r="ABO7"/>
      <c r="ABP7"/>
      <c r="ABQ7"/>
      <c r="ABR7"/>
      <c r="ABS7"/>
      <c r="ABT7"/>
      <c r="ABU7"/>
      <c r="ABV7"/>
      <c r="ABW7"/>
      <c r="ABX7"/>
      <c r="ABY7"/>
      <c r="ABZ7"/>
      <c r="ACA7"/>
      <c r="ACB7"/>
      <c r="ACC7"/>
      <c r="ACD7"/>
      <c r="ACE7"/>
      <c r="ACF7"/>
      <c r="ACG7"/>
      <c r="ACH7"/>
      <c r="ACI7"/>
      <c r="ACJ7"/>
      <c r="ACK7"/>
      <c r="ACL7"/>
      <c r="ACM7"/>
      <c r="ACN7"/>
      <c r="ACO7"/>
      <c r="ACP7"/>
      <c r="ACQ7"/>
      <c r="ACR7"/>
      <c r="ACS7"/>
      <c r="ACT7"/>
      <c r="ACU7"/>
      <c r="ACV7"/>
      <c r="ACW7"/>
      <c r="ACX7"/>
      <c r="ACY7"/>
      <c r="ACZ7"/>
      <c r="ADA7"/>
      <c r="ADB7"/>
      <c r="ADC7"/>
      <c r="ADD7"/>
      <c r="ADE7"/>
      <c r="ADF7"/>
      <c r="ADG7"/>
      <c r="ADH7"/>
      <c r="ADI7"/>
      <c r="ADJ7"/>
      <c r="ADK7"/>
      <c r="ADL7"/>
      <c r="ADM7"/>
      <c r="ADN7"/>
      <c r="ADO7"/>
      <c r="ADP7"/>
      <c r="ADQ7"/>
      <c r="ADR7"/>
      <c r="ADS7"/>
      <c r="ADT7"/>
      <c r="ADU7"/>
      <c r="ADV7"/>
      <c r="ADW7"/>
      <c r="ADX7"/>
      <c r="ADY7"/>
      <c r="ADZ7"/>
      <c r="AEA7"/>
      <c r="AEB7"/>
      <c r="AEC7"/>
      <c r="AED7"/>
      <c r="AEE7"/>
      <c r="AEF7"/>
      <c r="AEG7"/>
      <c r="AEH7"/>
      <c r="AEI7"/>
      <c r="AEJ7"/>
      <c r="AEK7"/>
      <c r="AEL7"/>
      <c r="AEM7"/>
      <c r="AEN7"/>
      <c r="AEO7"/>
      <c r="AEP7"/>
      <c r="AEQ7"/>
      <c r="AER7"/>
      <c r="AES7"/>
      <c r="AET7"/>
      <c r="AEU7"/>
      <c r="AEV7"/>
      <c r="AEW7"/>
      <c r="AEX7"/>
      <c r="AEY7"/>
      <c r="AEZ7"/>
      <c r="AFA7"/>
      <c r="AFB7"/>
      <c r="AFC7"/>
      <c r="AFD7"/>
      <c r="AFE7"/>
      <c r="AFF7"/>
      <c r="AFG7"/>
      <c r="AFH7"/>
      <c r="AFI7"/>
      <c r="AFJ7"/>
      <c r="AFK7"/>
      <c r="AFL7"/>
      <c r="AFM7"/>
      <c r="AFN7"/>
      <c r="AFO7"/>
      <c r="AFP7"/>
      <c r="AFQ7"/>
      <c r="AFR7"/>
      <c r="AFS7"/>
      <c r="AFT7"/>
      <c r="AFU7"/>
      <c r="AFV7"/>
      <c r="AFW7"/>
      <c r="AFX7"/>
      <c r="AFY7"/>
      <c r="AFZ7"/>
      <c r="AGA7"/>
      <c r="AGB7"/>
      <c r="AGC7"/>
      <c r="AGD7"/>
      <c r="AGE7"/>
      <c r="AGF7"/>
      <c r="AGG7"/>
      <c r="AGH7"/>
      <c r="AGI7"/>
      <c r="AGJ7"/>
      <c r="AGK7"/>
      <c r="AGL7"/>
      <c r="AGM7"/>
      <c r="AGN7"/>
      <c r="AGO7"/>
      <c r="AGP7"/>
      <c r="AGQ7"/>
      <c r="AGR7"/>
      <c r="AGS7"/>
      <c r="AGT7"/>
      <c r="AGU7"/>
      <c r="AGV7"/>
      <c r="AGW7"/>
      <c r="AGX7"/>
      <c r="AGY7"/>
      <c r="AGZ7"/>
      <c r="AHA7"/>
      <c r="AHB7"/>
      <c r="AHC7"/>
      <c r="AHD7"/>
      <c r="AHE7"/>
      <c r="AHF7"/>
      <c r="AHG7"/>
      <c r="AHH7"/>
      <c r="AHI7"/>
      <c r="AHJ7"/>
      <c r="AHK7"/>
      <c r="AHL7"/>
      <c r="AHM7"/>
      <c r="AHN7"/>
      <c r="AHO7"/>
      <c r="AHP7"/>
      <c r="AHQ7"/>
      <c r="AHR7"/>
      <c r="AHS7"/>
      <c r="AHT7"/>
      <c r="AHU7"/>
      <c r="AHV7"/>
      <c r="AHW7"/>
      <c r="AHX7"/>
      <c r="AHY7"/>
      <c r="AHZ7"/>
      <c r="AIA7"/>
      <c r="AIB7"/>
      <c r="AIC7"/>
      <c r="AID7"/>
      <c r="AIE7"/>
      <c r="AIF7"/>
      <c r="AIG7"/>
      <c r="AIH7"/>
      <c r="AII7"/>
      <c r="AIJ7"/>
      <c r="AIK7"/>
      <c r="AIL7"/>
      <c r="AIM7"/>
      <c r="AIN7"/>
      <c r="AIO7"/>
      <c r="AIP7"/>
      <c r="AIQ7"/>
      <c r="AIR7"/>
      <c r="AIS7"/>
      <c r="AIT7"/>
      <c r="AIU7"/>
      <c r="AIV7"/>
      <c r="AIW7"/>
      <c r="AIX7"/>
      <c r="AIY7"/>
      <c r="AIZ7"/>
      <c r="AJA7"/>
      <c r="AJB7"/>
      <c r="AJC7"/>
      <c r="AJD7"/>
      <c r="AJE7"/>
      <c r="AJF7"/>
      <c r="AJG7"/>
      <c r="AJH7"/>
      <c r="AJI7"/>
      <c r="AJJ7"/>
      <c r="AJK7"/>
      <c r="AJL7"/>
      <c r="AJM7"/>
      <c r="AJN7"/>
      <c r="AJO7"/>
      <c r="AJP7"/>
      <c r="AJQ7"/>
      <c r="AJR7"/>
      <c r="AJS7"/>
      <c r="AJT7"/>
      <c r="AJU7"/>
      <c r="AJV7"/>
      <c r="AJW7"/>
      <c r="AJX7"/>
      <c r="AJY7"/>
      <c r="AJZ7"/>
      <c r="AKA7"/>
      <c r="AKB7"/>
      <c r="AKC7"/>
      <c r="AKD7"/>
      <c r="AKE7"/>
      <c r="AKF7"/>
      <c r="AKG7"/>
      <c r="AKH7"/>
      <c r="AKI7"/>
      <c r="AKJ7"/>
      <c r="AKK7"/>
      <c r="AKL7"/>
      <c r="AKM7"/>
      <c r="AKN7"/>
      <c r="AKO7"/>
      <c r="AKP7"/>
      <c r="AKQ7"/>
      <c r="AKR7"/>
      <c r="AKS7"/>
      <c r="AKT7"/>
      <c r="AKU7"/>
      <c r="AKV7"/>
      <c r="AKW7"/>
      <c r="AKX7"/>
      <c r="AKY7"/>
      <c r="AKZ7"/>
      <c r="ALA7"/>
      <c r="ALB7"/>
      <c r="ALC7"/>
      <c r="ALD7"/>
      <c r="ALE7"/>
      <c r="ALF7"/>
      <c r="ALG7"/>
      <c r="ALH7"/>
      <c r="ALI7"/>
      <c r="ALJ7"/>
      <c r="ALK7"/>
      <c r="ALL7"/>
      <c r="ALM7"/>
      <c r="ALN7"/>
      <c r="ALO7"/>
      <c r="ALP7"/>
      <c r="ALQ7"/>
      <c r="ALR7"/>
      <c r="ALS7"/>
      <c r="ALT7"/>
      <c r="ALU7"/>
      <c r="ALV7"/>
      <c r="ALW7"/>
      <c r="ALX7"/>
      <c r="ALY7"/>
      <c r="ALZ7"/>
      <c r="AMA7"/>
      <c r="AMB7"/>
      <c r="AMC7"/>
      <c r="AMD7"/>
      <c r="AME7"/>
      <c r="AMF7"/>
      <c r="AMG7"/>
      <c r="AMH7"/>
      <c r="AMI7"/>
      <c r="AMJ7"/>
    </row>
    <row r="8" spans="1:1024" ht="22.5" customHeight="1" x14ac:dyDescent="0.25">
      <c r="A8" s="14"/>
      <c r="B8" s="14"/>
      <c r="C8" s="1" t="s">
        <v>19</v>
      </c>
      <c r="D8" s="170" t="s">
        <v>20</v>
      </c>
      <c r="E8" s="170"/>
      <c r="F8" s="3" t="s">
        <v>21</v>
      </c>
      <c r="G8" s="3"/>
      <c r="H8" s="2" t="s">
        <v>22</v>
      </c>
      <c r="I8" s="2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  <c r="TU8"/>
      <c r="TV8"/>
      <c r="TW8"/>
      <c r="TX8"/>
      <c r="TY8"/>
      <c r="TZ8"/>
      <c r="UA8"/>
      <c r="UB8"/>
      <c r="UC8"/>
      <c r="UD8"/>
      <c r="UE8"/>
      <c r="UF8"/>
      <c r="UG8"/>
      <c r="UH8"/>
      <c r="UI8"/>
      <c r="UJ8"/>
      <c r="UK8"/>
      <c r="UL8"/>
      <c r="UM8"/>
      <c r="UN8"/>
      <c r="UO8"/>
      <c r="UP8"/>
      <c r="UQ8"/>
      <c r="UR8"/>
      <c r="US8"/>
      <c r="UT8"/>
      <c r="UU8"/>
      <c r="UV8"/>
      <c r="UW8"/>
      <c r="UX8"/>
      <c r="UY8"/>
      <c r="UZ8"/>
      <c r="VA8"/>
      <c r="VB8"/>
      <c r="VC8"/>
      <c r="VD8"/>
      <c r="VE8"/>
      <c r="VF8"/>
      <c r="VG8"/>
      <c r="VH8"/>
      <c r="VI8"/>
      <c r="VJ8"/>
      <c r="VK8"/>
      <c r="VL8"/>
      <c r="VM8"/>
      <c r="VN8"/>
      <c r="VO8"/>
      <c r="VP8"/>
      <c r="VQ8"/>
      <c r="VR8"/>
      <c r="VS8"/>
      <c r="VT8"/>
      <c r="VU8"/>
      <c r="VV8"/>
      <c r="VW8"/>
      <c r="VX8"/>
      <c r="VY8"/>
      <c r="VZ8"/>
      <c r="WA8"/>
      <c r="WB8"/>
      <c r="WC8"/>
      <c r="WD8"/>
      <c r="WE8"/>
      <c r="WF8"/>
      <c r="WG8"/>
      <c r="WH8"/>
      <c r="WI8"/>
      <c r="WJ8"/>
      <c r="WK8"/>
      <c r="WL8"/>
      <c r="WM8"/>
      <c r="WN8"/>
      <c r="WO8"/>
      <c r="WP8"/>
      <c r="WQ8"/>
      <c r="WR8"/>
      <c r="WS8"/>
      <c r="WT8"/>
      <c r="WU8"/>
      <c r="WV8"/>
      <c r="WW8"/>
      <c r="WX8"/>
      <c r="WY8"/>
      <c r="WZ8"/>
      <c r="XA8"/>
      <c r="XB8"/>
      <c r="XC8"/>
      <c r="XD8"/>
      <c r="XE8"/>
      <c r="XF8"/>
      <c r="XG8"/>
      <c r="XH8"/>
      <c r="XI8"/>
      <c r="XJ8"/>
      <c r="XK8"/>
      <c r="XL8"/>
      <c r="XM8"/>
      <c r="XN8"/>
      <c r="XO8"/>
      <c r="XP8"/>
      <c r="XQ8"/>
      <c r="XR8"/>
      <c r="XS8"/>
      <c r="XT8"/>
      <c r="XU8"/>
      <c r="XV8"/>
      <c r="XW8"/>
      <c r="XX8"/>
      <c r="XY8"/>
      <c r="XZ8"/>
      <c r="YA8"/>
      <c r="YB8"/>
      <c r="YC8"/>
      <c r="YD8"/>
      <c r="YE8"/>
      <c r="YF8"/>
      <c r="YG8"/>
      <c r="YH8"/>
      <c r="YI8"/>
      <c r="YJ8"/>
      <c r="YK8"/>
      <c r="YL8"/>
      <c r="YM8"/>
      <c r="YN8"/>
      <c r="YO8"/>
      <c r="YP8"/>
      <c r="YQ8"/>
      <c r="YR8"/>
      <c r="YS8"/>
      <c r="YT8"/>
      <c r="YU8"/>
      <c r="YV8"/>
      <c r="YW8"/>
      <c r="YX8"/>
      <c r="YY8"/>
      <c r="YZ8"/>
      <c r="ZA8"/>
      <c r="ZB8"/>
      <c r="ZC8"/>
      <c r="ZD8"/>
      <c r="ZE8"/>
      <c r="ZF8"/>
      <c r="ZG8"/>
      <c r="ZH8"/>
      <c r="ZI8"/>
      <c r="ZJ8"/>
      <c r="ZK8"/>
      <c r="ZL8"/>
      <c r="ZM8"/>
      <c r="ZN8"/>
      <c r="ZO8"/>
      <c r="ZP8"/>
      <c r="ZQ8"/>
      <c r="ZR8"/>
      <c r="ZS8"/>
      <c r="ZT8"/>
      <c r="ZU8"/>
      <c r="ZV8"/>
      <c r="ZW8"/>
      <c r="ZX8"/>
      <c r="ZY8"/>
      <c r="ZZ8"/>
      <c r="AAA8"/>
      <c r="AAB8"/>
      <c r="AAC8"/>
      <c r="AAD8"/>
      <c r="AAE8"/>
      <c r="AAF8"/>
      <c r="AAG8"/>
      <c r="AAH8"/>
      <c r="AAI8"/>
      <c r="AAJ8"/>
      <c r="AAK8"/>
      <c r="AAL8"/>
      <c r="AAM8"/>
      <c r="AAN8"/>
      <c r="AAO8"/>
      <c r="AAP8"/>
      <c r="AAQ8"/>
      <c r="AAR8"/>
      <c r="AAS8"/>
      <c r="AAT8"/>
      <c r="AAU8"/>
      <c r="AAV8"/>
      <c r="AAW8"/>
      <c r="AAX8"/>
      <c r="AAY8"/>
      <c r="AAZ8"/>
      <c r="ABA8"/>
      <c r="ABB8"/>
      <c r="ABC8"/>
      <c r="ABD8"/>
      <c r="ABE8"/>
      <c r="ABF8"/>
      <c r="ABG8"/>
      <c r="ABH8"/>
      <c r="ABI8"/>
      <c r="ABJ8"/>
      <c r="ABK8"/>
      <c r="ABL8"/>
      <c r="ABM8"/>
      <c r="ABN8"/>
      <c r="ABO8"/>
      <c r="ABP8"/>
      <c r="ABQ8"/>
      <c r="ABR8"/>
      <c r="ABS8"/>
      <c r="ABT8"/>
      <c r="ABU8"/>
      <c r="ABV8"/>
      <c r="ABW8"/>
      <c r="ABX8"/>
      <c r="ABY8"/>
      <c r="ABZ8"/>
      <c r="ACA8"/>
      <c r="ACB8"/>
      <c r="ACC8"/>
      <c r="ACD8"/>
      <c r="ACE8"/>
      <c r="ACF8"/>
      <c r="ACG8"/>
      <c r="ACH8"/>
      <c r="ACI8"/>
      <c r="ACJ8"/>
      <c r="ACK8"/>
      <c r="ACL8"/>
      <c r="ACM8"/>
      <c r="ACN8"/>
      <c r="ACO8"/>
      <c r="ACP8"/>
      <c r="ACQ8"/>
      <c r="ACR8"/>
      <c r="ACS8"/>
      <c r="ACT8"/>
      <c r="ACU8"/>
      <c r="ACV8"/>
      <c r="ACW8"/>
      <c r="ACX8"/>
      <c r="ACY8"/>
      <c r="ACZ8"/>
      <c r="ADA8"/>
      <c r="ADB8"/>
      <c r="ADC8"/>
      <c r="ADD8"/>
      <c r="ADE8"/>
      <c r="ADF8"/>
      <c r="ADG8"/>
      <c r="ADH8"/>
      <c r="ADI8"/>
      <c r="ADJ8"/>
      <c r="ADK8"/>
      <c r="ADL8"/>
      <c r="ADM8"/>
      <c r="ADN8"/>
      <c r="ADO8"/>
      <c r="ADP8"/>
      <c r="ADQ8"/>
      <c r="ADR8"/>
      <c r="ADS8"/>
      <c r="ADT8"/>
      <c r="ADU8"/>
      <c r="ADV8"/>
      <c r="ADW8"/>
      <c r="ADX8"/>
      <c r="ADY8"/>
      <c r="ADZ8"/>
      <c r="AEA8"/>
      <c r="AEB8"/>
      <c r="AEC8"/>
      <c r="AED8"/>
      <c r="AEE8"/>
      <c r="AEF8"/>
      <c r="AEG8"/>
      <c r="AEH8"/>
      <c r="AEI8"/>
      <c r="AEJ8"/>
      <c r="AEK8"/>
      <c r="AEL8"/>
      <c r="AEM8"/>
      <c r="AEN8"/>
      <c r="AEO8"/>
      <c r="AEP8"/>
      <c r="AEQ8"/>
      <c r="AER8"/>
      <c r="AES8"/>
      <c r="AET8"/>
      <c r="AEU8"/>
      <c r="AEV8"/>
      <c r="AEW8"/>
      <c r="AEX8"/>
      <c r="AEY8"/>
      <c r="AEZ8"/>
      <c r="AFA8"/>
      <c r="AFB8"/>
      <c r="AFC8"/>
      <c r="AFD8"/>
      <c r="AFE8"/>
      <c r="AFF8"/>
      <c r="AFG8"/>
      <c r="AFH8"/>
      <c r="AFI8"/>
      <c r="AFJ8"/>
      <c r="AFK8"/>
      <c r="AFL8"/>
      <c r="AFM8"/>
      <c r="AFN8"/>
      <c r="AFO8"/>
      <c r="AFP8"/>
      <c r="AFQ8"/>
      <c r="AFR8"/>
      <c r="AFS8"/>
      <c r="AFT8"/>
      <c r="AFU8"/>
      <c r="AFV8"/>
      <c r="AFW8"/>
      <c r="AFX8"/>
      <c r="AFY8"/>
      <c r="AFZ8"/>
      <c r="AGA8"/>
      <c r="AGB8"/>
      <c r="AGC8"/>
      <c r="AGD8"/>
      <c r="AGE8"/>
      <c r="AGF8"/>
      <c r="AGG8"/>
      <c r="AGH8"/>
      <c r="AGI8"/>
      <c r="AGJ8"/>
      <c r="AGK8"/>
      <c r="AGL8"/>
      <c r="AGM8"/>
      <c r="AGN8"/>
      <c r="AGO8"/>
      <c r="AGP8"/>
      <c r="AGQ8"/>
      <c r="AGR8"/>
      <c r="AGS8"/>
      <c r="AGT8"/>
      <c r="AGU8"/>
      <c r="AGV8"/>
      <c r="AGW8"/>
      <c r="AGX8"/>
      <c r="AGY8"/>
      <c r="AGZ8"/>
      <c r="AHA8"/>
      <c r="AHB8"/>
      <c r="AHC8"/>
      <c r="AHD8"/>
      <c r="AHE8"/>
      <c r="AHF8"/>
      <c r="AHG8"/>
      <c r="AHH8"/>
      <c r="AHI8"/>
      <c r="AHJ8"/>
      <c r="AHK8"/>
      <c r="AHL8"/>
      <c r="AHM8"/>
      <c r="AHN8"/>
      <c r="AHO8"/>
      <c r="AHP8"/>
      <c r="AHQ8"/>
      <c r="AHR8"/>
      <c r="AHS8"/>
      <c r="AHT8"/>
      <c r="AHU8"/>
      <c r="AHV8"/>
      <c r="AHW8"/>
      <c r="AHX8"/>
      <c r="AHY8"/>
      <c r="AHZ8"/>
      <c r="AIA8"/>
      <c r="AIB8"/>
      <c r="AIC8"/>
      <c r="AID8"/>
      <c r="AIE8"/>
      <c r="AIF8"/>
      <c r="AIG8"/>
      <c r="AIH8"/>
      <c r="AII8"/>
      <c r="AIJ8"/>
      <c r="AIK8"/>
      <c r="AIL8"/>
      <c r="AIM8"/>
      <c r="AIN8"/>
      <c r="AIO8"/>
      <c r="AIP8"/>
      <c r="AIQ8"/>
      <c r="AIR8"/>
      <c r="AIS8"/>
      <c r="AIT8"/>
      <c r="AIU8"/>
      <c r="AIV8"/>
      <c r="AIW8"/>
      <c r="AIX8"/>
      <c r="AIY8"/>
      <c r="AIZ8"/>
      <c r="AJA8"/>
      <c r="AJB8"/>
      <c r="AJC8"/>
      <c r="AJD8"/>
      <c r="AJE8"/>
      <c r="AJF8"/>
      <c r="AJG8"/>
      <c r="AJH8"/>
      <c r="AJI8"/>
      <c r="AJJ8"/>
      <c r="AJK8"/>
      <c r="AJL8"/>
      <c r="AJM8"/>
      <c r="AJN8"/>
      <c r="AJO8"/>
      <c r="AJP8"/>
      <c r="AJQ8"/>
      <c r="AJR8"/>
      <c r="AJS8"/>
      <c r="AJT8"/>
      <c r="AJU8"/>
      <c r="AJV8"/>
      <c r="AJW8"/>
      <c r="AJX8"/>
      <c r="AJY8"/>
      <c r="AJZ8"/>
      <c r="AKA8"/>
      <c r="AKB8"/>
      <c r="AKC8"/>
      <c r="AKD8"/>
      <c r="AKE8"/>
      <c r="AKF8"/>
      <c r="AKG8"/>
      <c r="AKH8"/>
      <c r="AKI8"/>
      <c r="AKJ8"/>
      <c r="AKK8"/>
      <c r="AKL8"/>
      <c r="AKM8"/>
      <c r="AKN8"/>
      <c r="AKO8"/>
      <c r="AKP8"/>
      <c r="AKQ8"/>
      <c r="AKR8"/>
      <c r="AKS8"/>
      <c r="AKT8"/>
      <c r="AKU8"/>
      <c r="AKV8"/>
      <c r="AKW8"/>
      <c r="AKX8"/>
      <c r="AKY8"/>
      <c r="AKZ8"/>
      <c r="ALA8"/>
      <c r="ALB8"/>
      <c r="ALC8"/>
      <c r="ALD8"/>
      <c r="ALE8"/>
      <c r="ALF8"/>
      <c r="ALG8"/>
      <c r="ALH8"/>
      <c r="ALI8"/>
      <c r="ALJ8"/>
      <c r="ALK8"/>
      <c r="ALL8"/>
      <c r="ALM8"/>
      <c r="ALN8"/>
      <c r="ALO8"/>
      <c r="ALP8"/>
      <c r="ALQ8"/>
      <c r="ALR8"/>
      <c r="ALS8"/>
      <c r="ALT8"/>
      <c r="ALU8"/>
      <c r="ALV8"/>
      <c r="ALW8"/>
      <c r="ALX8"/>
      <c r="ALY8"/>
      <c r="ALZ8"/>
      <c r="AMA8"/>
      <c r="AMB8"/>
      <c r="AMC8"/>
      <c r="AMD8"/>
      <c r="AME8"/>
      <c r="AMF8"/>
      <c r="AMG8"/>
      <c r="AMH8"/>
      <c r="AMI8"/>
      <c r="AMJ8"/>
    </row>
    <row r="9" spans="1:1024" ht="12" customHeight="1" x14ac:dyDescent="0.25">
      <c r="A9" s="14"/>
      <c r="B9" s="14"/>
      <c r="C9" s="1"/>
      <c r="D9" s="170"/>
      <c r="E9" s="170"/>
      <c r="F9" s="171" t="s">
        <v>23</v>
      </c>
      <c r="G9" s="171"/>
      <c r="H9" s="171"/>
      <c r="I9" s="171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  <c r="IW9"/>
      <c r="IX9"/>
      <c r="IY9"/>
      <c r="IZ9"/>
      <c r="JA9"/>
      <c r="JB9"/>
      <c r="JC9"/>
      <c r="JD9"/>
      <c r="JE9"/>
      <c r="JF9"/>
      <c r="JG9"/>
      <c r="JH9"/>
      <c r="JI9"/>
      <c r="JJ9"/>
      <c r="JK9"/>
      <c r="JL9"/>
      <c r="JM9"/>
      <c r="JN9"/>
      <c r="JO9"/>
      <c r="JP9"/>
      <c r="JQ9"/>
      <c r="JR9"/>
      <c r="JS9"/>
      <c r="JT9"/>
      <c r="JU9"/>
      <c r="JV9"/>
      <c r="JW9"/>
      <c r="JX9"/>
      <c r="JY9"/>
      <c r="JZ9"/>
      <c r="KA9"/>
      <c r="KB9"/>
      <c r="KC9"/>
      <c r="KD9"/>
      <c r="KE9"/>
      <c r="KF9"/>
      <c r="KG9"/>
      <c r="KH9"/>
      <c r="KI9"/>
      <c r="KJ9"/>
      <c r="KK9"/>
      <c r="KL9"/>
      <c r="KM9"/>
      <c r="KN9"/>
      <c r="KO9"/>
      <c r="KP9"/>
      <c r="KQ9"/>
      <c r="KR9"/>
      <c r="KS9"/>
      <c r="KT9"/>
      <c r="KU9"/>
      <c r="KV9"/>
      <c r="KW9"/>
      <c r="KX9"/>
      <c r="KY9"/>
      <c r="KZ9"/>
      <c r="LA9"/>
      <c r="LB9"/>
      <c r="LC9"/>
      <c r="LD9"/>
      <c r="LE9"/>
      <c r="LF9"/>
      <c r="LG9"/>
      <c r="LH9"/>
      <c r="LI9"/>
      <c r="LJ9"/>
      <c r="LK9"/>
      <c r="LL9"/>
      <c r="LM9"/>
      <c r="LN9"/>
      <c r="LO9"/>
      <c r="LP9"/>
      <c r="LQ9"/>
      <c r="LR9"/>
      <c r="LS9"/>
      <c r="LT9"/>
      <c r="LU9"/>
      <c r="LV9"/>
      <c r="LW9"/>
      <c r="LX9"/>
      <c r="LY9"/>
      <c r="LZ9"/>
      <c r="MA9"/>
      <c r="MB9"/>
      <c r="MC9"/>
      <c r="MD9"/>
      <c r="ME9"/>
      <c r="MF9"/>
      <c r="MG9"/>
      <c r="MH9"/>
      <c r="MI9"/>
      <c r="MJ9"/>
      <c r="MK9"/>
      <c r="ML9"/>
      <c r="MM9"/>
      <c r="MN9"/>
      <c r="MO9"/>
      <c r="MP9"/>
      <c r="MQ9"/>
      <c r="MR9"/>
      <c r="MS9"/>
      <c r="MT9"/>
      <c r="MU9"/>
      <c r="MV9"/>
      <c r="MW9"/>
      <c r="MX9"/>
      <c r="MY9"/>
      <c r="MZ9"/>
      <c r="NA9"/>
      <c r="NB9"/>
      <c r="NC9"/>
      <c r="ND9"/>
      <c r="NE9"/>
      <c r="NF9"/>
      <c r="NG9"/>
      <c r="NH9"/>
      <c r="NI9"/>
      <c r="NJ9"/>
      <c r="NK9"/>
      <c r="NL9"/>
      <c r="NM9"/>
      <c r="NN9"/>
      <c r="NO9"/>
      <c r="NP9"/>
      <c r="NQ9"/>
      <c r="NR9"/>
      <c r="NS9"/>
      <c r="NT9"/>
      <c r="NU9"/>
      <c r="NV9"/>
      <c r="NW9"/>
      <c r="NX9"/>
      <c r="NY9"/>
      <c r="NZ9"/>
      <c r="OA9"/>
      <c r="OB9"/>
      <c r="OC9"/>
      <c r="OD9"/>
      <c r="OE9"/>
      <c r="OF9"/>
      <c r="OG9"/>
      <c r="OH9"/>
      <c r="OI9"/>
      <c r="OJ9"/>
      <c r="OK9"/>
      <c r="OL9"/>
      <c r="OM9"/>
      <c r="ON9"/>
      <c r="OO9"/>
      <c r="OP9"/>
      <c r="OQ9"/>
      <c r="OR9"/>
      <c r="OS9"/>
      <c r="OT9"/>
      <c r="OU9"/>
      <c r="OV9"/>
      <c r="OW9"/>
      <c r="OX9"/>
      <c r="OY9"/>
      <c r="OZ9"/>
      <c r="PA9"/>
      <c r="PB9"/>
      <c r="PC9"/>
      <c r="PD9"/>
      <c r="PE9"/>
      <c r="PF9"/>
      <c r="PG9"/>
      <c r="PH9"/>
      <c r="PI9"/>
      <c r="PJ9"/>
      <c r="PK9"/>
      <c r="PL9"/>
      <c r="PM9"/>
      <c r="PN9"/>
      <c r="PO9"/>
      <c r="PP9"/>
      <c r="PQ9"/>
      <c r="PR9"/>
      <c r="PS9"/>
      <c r="PT9"/>
      <c r="PU9"/>
      <c r="PV9"/>
      <c r="PW9"/>
      <c r="PX9"/>
      <c r="PY9"/>
      <c r="PZ9"/>
      <c r="QA9"/>
      <c r="QB9"/>
      <c r="QC9"/>
      <c r="QD9"/>
      <c r="QE9"/>
      <c r="QF9"/>
      <c r="QG9"/>
      <c r="QH9"/>
      <c r="QI9"/>
      <c r="QJ9"/>
      <c r="QK9"/>
      <c r="QL9"/>
      <c r="QM9"/>
      <c r="QN9"/>
      <c r="QO9"/>
      <c r="QP9"/>
      <c r="QQ9"/>
      <c r="QR9"/>
      <c r="QS9"/>
      <c r="QT9"/>
      <c r="QU9"/>
      <c r="QV9"/>
      <c r="QW9"/>
      <c r="QX9"/>
      <c r="QY9"/>
      <c r="QZ9"/>
      <c r="RA9"/>
      <c r="RB9"/>
      <c r="RC9"/>
      <c r="RD9"/>
      <c r="RE9"/>
      <c r="RF9"/>
      <c r="RG9"/>
      <c r="RH9"/>
      <c r="RI9"/>
      <c r="RJ9"/>
      <c r="RK9"/>
      <c r="RL9"/>
      <c r="RM9"/>
      <c r="RN9"/>
      <c r="RO9"/>
      <c r="RP9"/>
      <c r="RQ9"/>
      <c r="RR9"/>
      <c r="RS9"/>
      <c r="RT9"/>
      <c r="RU9"/>
      <c r="RV9"/>
      <c r="RW9"/>
      <c r="RX9"/>
      <c r="RY9"/>
      <c r="RZ9"/>
      <c r="SA9"/>
      <c r="SB9"/>
      <c r="SC9"/>
      <c r="SD9"/>
      <c r="SE9"/>
      <c r="SF9"/>
      <c r="SG9"/>
      <c r="SH9"/>
      <c r="SI9"/>
      <c r="SJ9"/>
      <c r="SK9"/>
      <c r="SL9"/>
      <c r="SM9"/>
      <c r="SN9"/>
      <c r="SO9"/>
      <c r="SP9"/>
      <c r="SQ9"/>
      <c r="SR9"/>
      <c r="SS9"/>
      <c r="ST9"/>
      <c r="SU9"/>
      <c r="SV9"/>
      <c r="SW9"/>
      <c r="SX9"/>
      <c r="SY9"/>
      <c r="SZ9"/>
      <c r="TA9"/>
      <c r="TB9"/>
      <c r="TC9"/>
      <c r="TD9"/>
      <c r="TE9"/>
      <c r="TF9"/>
      <c r="TG9"/>
      <c r="TH9"/>
      <c r="TI9"/>
      <c r="TJ9"/>
      <c r="TK9"/>
      <c r="TL9"/>
      <c r="TM9"/>
      <c r="TN9"/>
      <c r="TO9"/>
      <c r="TP9"/>
      <c r="TQ9"/>
      <c r="TR9"/>
      <c r="TS9"/>
      <c r="TT9"/>
      <c r="TU9"/>
      <c r="TV9"/>
      <c r="TW9"/>
      <c r="TX9"/>
      <c r="TY9"/>
      <c r="TZ9"/>
      <c r="UA9"/>
      <c r="UB9"/>
      <c r="UC9"/>
      <c r="UD9"/>
      <c r="UE9"/>
      <c r="UF9"/>
      <c r="UG9"/>
      <c r="UH9"/>
      <c r="UI9"/>
      <c r="UJ9"/>
      <c r="UK9"/>
      <c r="UL9"/>
      <c r="UM9"/>
      <c r="UN9"/>
      <c r="UO9"/>
      <c r="UP9"/>
      <c r="UQ9"/>
      <c r="UR9"/>
      <c r="US9"/>
      <c r="UT9"/>
      <c r="UU9"/>
      <c r="UV9"/>
      <c r="UW9"/>
      <c r="UX9"/>
      <c r="UY9"/>
      <c r="UZ9"/>
      <c r="VA9"/>
      <c r="VB9"/>
      <c r="VC9"/>
      <c r="VD9"/>
      <c r="VE9"/>
      <c r="VF9"/>
      <c r="VG9"/>
      <c r="VH9"/>
      <c r="VI9"/>
      <c r="VJ9"/>
      <c r="VK9"/>
      <c r="VL9"/>
      <c r="VM9"/>
      <c r="VN9"/>
      <c r="VO9"/>
      <c r="VP9"/>
      <c r="VQ9"/>
      <c r="VR9"/>
      <c r="VS9"/>
      <c r="VT9"/>
      <c r="VU9"/>
      <c r="VV9"/>
      <c r="VW9"/>
      <c r="VX9"/>
      <c r="VY9"/>
      <c r="VZ9"/>
      <c r="WA9"/>
      <c r="WB9"/>
      <c r="WC9"/>
      <c r="WD9"/>
      <c r="WE9"/>
      <c r="WF9"/>
      <c r="WG9"/>
      <c r="WH9"/>
      <c r="WI9"/>
      <c r="WJ9"/>
      <c r="WK9"/>
      <c r="WL9"/>
      <c r="WM9"/>
      <c r="WN9"/>
      <c r="WO9"/>
      <c r="WP9"/>
      <c r="WQ9"/>
      <c r="WR9"/>
      <c r="WS9"/>
      <c r="WT9"/>
      <c r="WU9"/>
      <c r="WV9"/>
      <c r="WW9"/>
      <c r="WX9"/>
      <c r="WY9"/>
      <c r="WZ9"/>
      <c r="XA9"/>
      <c r="XB9"/>
      <c r="XC9"/>
      <c r="XD9"/>
      <c r="XE9"/>
      <c r="XF9"/>
      <c r="XG9"/>
      <c r="XH9"/>
      <c r="XI9"/>
      <c r="XJ9"/>
      <c r="XK9"/>
      <c r="XL9"/>
      <c r="XM9"/>
      <c r="XN9"/>
      <c r="XO9"/>
      <c r="XP9"/>
      <c r="XQ9"/>
      <c r="XR9"/>
      <c r="XS9"/>
      <c r="XT9"/>
      <c r="XU9"/>
      <c r="XV9"/>
      <c r="XW9"/>
      <c r="XX9"/>
      <c r="XY9"/>
      <c r="XZ9"/>
      <c r="YA9"/>
      <c r="YB9"/>
      <c r="YC9"/>
      <c r="YD9"/>
      <c r="YE9"/>
      <c r="YF9"/>
      <c r="YG9"/>
      <c r="YH9"/>
      <c r="YI9"/>
      <c r="YJ9"/>
      <c r="YK9"/>
      <c r="YL9"/>
      <c r="YM9"/>
      <c r="YN9"/>
      <c r="YO9"/>
      <c r="YP9"/>
      <c r="YQ9"/>
      <c r="YR9"/>
      <c r="YS9"/>
      <c r="YT9"/>
      <c r="YU9"/>
      <c r="YV9"/>
      <c r="YW9"/>
      <c r="YX9"/>
      <c r="YY9"/>
      <c r="YZ9"/>
      <c r="ZA9"/>
      <c r="ZB9"/>
      <c r="ZC9"/>
      <c r="ZD9"/>
      <c r="ZE9"/>
      <c r="ZF9"/>
      <c r="ZG9"/>
      <c r="ZH9"/>
      <c r="ZI9"/>
      <c r="ZJ9"/>
      <c r="ZK9"/>
      <c r="ZL9"/>
      <c r="ZM9"/>
      <c r="ZN9"/>
      <c r="ZO9"/>
      <c r="ZP9"/>
      <c r="ZQ9"/>
      <c r="ZR9"/>
      <c r="ZS9"/>
      <c r="ZT9"/>
      <c r="ZU9"/>
      <c r="ZV9"/>
      <c r="ZW9"/>
      <c r="ZX9"/>
      <c r="ZY9"/>
      <c r="ZZ9"/>
      <c r="AAA9"/>
      <c r="AAB9"/>
      <c r="AAC9"/>
      <c r="AAD9"/>
      <c r="AAE9"/>
      <c r="AAF9"/>
      <c r="AAG9"/>
      <c r="AAH9"/>
      <c r="AAI9"/>
      <c r="AAJ9"/>
      <c r="AAK9"/>
      <c r="AAL9"/>
      <c r="AAM9"/>
      <c r="AAN9"/>
      <c r="AAO9"/>
      <c r="AAP9"/>
      <c r="AAQ9"/>
      <c r="AAR9"/>
      <c r="AAS9"/>
      <c r="AAT9"/>
      <c r="AAU9"/>
      <c r="AAV9"/>
      <c r="AAW9"/>
      <c r="AAX9"/>
      <c r="AAY9"/>
      <c r="AAZ9"/>
      <c r="ABA9"/>
      <c r="ABB9"/>
      <c r="ABC9"/>
      <c r="ABD9"/>
      <c r="ABE9"/>
      <c r="ABF9"/>
      <c r="ABG9"/>
      <c r="ABH9"/>
      <c r="ABI9"/>
      <c r="ABJ9"/>
      <c r="ABK9"/>
      <c r="ABL9"/>
      <c r="ABM9"/>
      <c r="ABN9"/>
      <c r="ABO9"/>
      <c r="ABP9"/>
      <c r="ABQ9"/>
      <c r="ABR9"/>
      <c r="ABS9"/>
      <c r="ABT9"/>
      <c r="ABU9"/>
      <c r="ABV9"/>
      <c r="ABW9"/>
      <c r="ABX9"/>
      <c r="ABY9"/>
      <c r="ABZ9"/>
      <c r="ACA9"/>
      <c r="ACB9"/>
      <c r="ACC9"/>
      <c r="ACD9"/>
      <c r="ACE9"/>
      <c r="ACF9"/>
      <c r="ACG9"/>
      <c r="ACH9"/>
      <c r="ACI9"/>
      <c r="ACJ9"/>
      <c r="ACK9"/>
      <c r="ACL9"/>
      <c r="ACM9"/>
      <c r="ACN9"/>
      <c r="ACO9"/>
      <c r="ACP9"/>
      <c r="ACQ9"/>
      <c r="ACR9"/>
      <c r="ACS9"/>
      <c r="ACT9"/>
      <c r="ACU9"/>
      <c r="ACV9"/>
      <c r="ACW9"/>
      <c r="ACX9"/>
      <c r="ACY9"/>
      <c r="ACZ9"/>
      <c r="ADA9"/>
      <c r="ADB9"/>
      <c r="ADC9"/>
      <c r="ADD9"/>
      <c r="ADE9"/>
      <c r="ADF9"/>
      <c r="ADG9"/>
      <c r="ADH9"/>
      <c r="ADI9"/>
      <c r="ADJ9"/>
      <c r="ADK9"/>
      <c r="ADL9"/>
      <c r="ADM9"/>
      <c r="ADN9"/>
      <c r="ADO9"/>
      <c r="ADP9"/>
      <c r="ADQ9"/>
      <c r="ADR9"/>
      <c r="ADS9"/>
      <c r="ADT9"/>
      <c r="ADU9"/>
      <c r="ADV9"/>
      <c r="ADW9"/>
      <c r="ADX9"/>
      <c r="ADY9"/>
      <c r="ADZ9"/>
      <c r="AEA9"/>
      <c r="AEB9"/>
      <c r="AEC9"/>
      <c r="AED9"/>
      <c r="AEE9"/>
      <c r="AEF9"/>
      <c r="AEG9"/>
      <c r="AEH9"/>
      <c r="AEI9"/>
      <c r="AEJ9"/>
      <c r="AEK9"/>
      <c r="AEL9"/>
      <c r="AEM9"/>
      <c r="AEN9"/>
      <c r="AEO9"/>
      <c r="AEP9"/>
      <c r="AEQ9"/>
      <c r="AER9"/>
      <c r="AES9"/>
      <c r="AET9"/>
      <c r="AEU9"/>
      <c r="AEV9"/>
      <c r="AEW9"/>
      <c r="AEX9"/>
      <c r="AEY9"/>
      <c r="AEZ9"/>
      <c r="AFA9"/>
      <c r="AFB9"/>
      <c r="AFC9"/>
      <c r="AFD9"/>
      <c r="AFE9"/>
      <c r="AFF9"/>
      <c r="AFG9"/>
      <c r="AFH9"/>
      <c r="AFI9"/>
      <c r="AFJ9"/>
      <c r="AFK9"/>
      <c r="AFL9"/>
      <c r="AFM9"/>
      <c r="AFN9"/>
      <c r="AFO9"/>
      <c r="AFP9"/>
      <c r="AFQ9"/>
      <c r="AFR9"/>
      <c r="AFS9"/>
      <c r="AFT9"/>
      <c r="AFU9"/>
      <c r="AFV9"/>
      <c r="AFW9"/>
      <c r="AFX9"/>
      <c r="AFY9"/>
      <c r="AFZ9"/>
      <c r="AGA9"/>
      <c r="AGB9"/>
      <c r="AGC9"/>
      <c r="AGD9"/>
      <c r="AGE9"/>
      <c r="AGF9"/>
      <c r="AGG9"/>
      <c r="AGH9"/>
      <c r="AGI9"/>
      <c r="AGJ9"/>
      <c r="AGK9"/>
      <c r="AGL9"/>
      <c r="AGM9"/>
      <c r="AGN9"/>
      <c r="AGO9"/>
      <c r="AGP9"/>
      <c r="AGQ9"/>
      <c r="AGR9"/>
      <c r="AGS9"/>
      <c r="AGT9"/>
      <c r="AGU9"/>
      <c r="AGV9"/>
      <c r="AGW9"/>
      <c r="AGX9"/>
      <c r="AGY9"/>
      <c r="AGZ9"/>
      <c r="AHA9"/>
      <c r="AHB9"/>
      <c r="AHC9"/>
      <c r="AHD9"/>
      <c r="AHE9"/>
      <c r="AHF9"/>
      <c r="AHG9"/>
      <c r="AHH9"/>
      <c r="AHI9"/>
      <c r="AHJ9"/>
      <c r="AHK9"/>
      <c r="AHL9"/>
      <c r="AHM9"/>
      <c r="AHN9"/>
      <c r="AHO9"/>
      <c r="AHP9"/>
      <c r="AHQ9"/>
      <c r="AHR9"/>
      <c r="AHS9"/>
      <c r="AHT9"/>
      <c r="AHU9"/>
      <c r="AHV9"/>
      <c r="AHW9"/>
      <c r="AHX9"/>
      <c r="AHY9"/>
      <c r="AHZ9"/>
      <c r="AIA9"/>
      <c r="AIB9"/>
      <c r="AIC9"/>
      <c r="AID9"/>
      <c r="AIE9"/>
      <c r="AIF9"/>
      <c r="AIG9"/>
      <c r="AIH9"/>
      <c r="AII9"/>
      <c r="AIJ9"/>
      <c r="AIK9"/>
      <c r="AIL9"/>
      <c r="AIM9"/>
      <c r="AIN9"/>
      <c r="AIO9"/>
      <c r="AIP9"/>
      <c r="AIQ9"/>
      <c r="AIR9"/>
      <c r="AIS9"/>
      <c r="AIT9"/>
      <c r="AIU9"/>
      <c r="AIV9"/>
      <c r="AIW9"/>
      <c r="AIX9"/>
      <c r="AIY9"/>
      <c r="AIZ9"/>
      <c r="AJA9"/>
      <c r="AJB9"/>
      <c r="AJC9"/>
      <c r="AJD9"/>
      <c r="AJE9"/>
      <c r="AJF9"/>
      <c r="AJG9"/>
      <c r="AJH9"/>
      <c r="AJI9"/>
      <c r="AJJ9"/>
      <c r="AJK9"/>
      <c r="AJL9"/>
      <c r="AJM9"/>
      <c r="AJN9"/>
      <c r="AJO9"/>
      <c r="AJP9"/>
      <c r="AJQ9"/>
      <c r="AJR9"/>
      <c r="AJS9"/>
      <c r="AJT9"/>
      <c r="AJU9"/>
      <c r="AJV9"/>
      <c r="AJW9"/>
      <c r="AJX9"/>
      <c r="AJY9"/>
      <c r="AJZ9"/>
      <c r="AKA9"/>
      <c r="AKB9"/>
      <c r="AKC9"/>
      <c r="AKD9"/>
      <c r="AKE9"/>
      <c r="AKF9"/>
      <c r="AKG9"/>
      <c r="AKH9"/>
      <c r="AKI9"/>
      <c r="AKJ9"/>
      <c r="AKK9"/>
      <c r="AKL9"/>
      <c r="AKM9"/>
      <c r="AKN9"/>
      <c r="AKO9"/>
      <c r="AKP9"/>
      <c r="AKQ9"/>
      <c r="AKR9"/>
      <c r="AKS9"/>
      <c r="AKT9"/>
      <c r="AKU9"/>
      <c r="AKV9"/>
      <c r="AKW9"/>
      <c r="AKX9"/>
      <c r="AKY9"/>
      <c r="AKZ9"/>
      <c r="ALA9"/>
      <c r="ALB9"/>
      <c r="ALC9"/>
      <c r="ALD9"/>
      <c r="ALE9"/>
      <c r="ALF9"/>
      <c r="ALG9"/>
      <c r="ALH9"/>
      <c r="ALI9"/>
      <c r="ALJ9"/>
      <c r="ALK9"/>
      <c r="ALL9"/>
      <c r="ALM9"/>
      <c r="ALN9"/>
      <c r="ALO9"/>
      <c r="ALP9"/>
      <c r="ALQ9"/>
      <c r="ALR9"/>
      <c r="ALS9"/>
      <c r="ALT9"/>
      <c r="ALU9"/>
      <c r="ALV9"/>
      <c r="ALW9"/>
      <c r="ALX9"/>
      <c r="ALY9"/>
      <c r="ALZ9"/>
      <c r="AMA9"/>
      <c r="AMB9"/>
      <c r="AMC9"/>
      <c r="AMD9"/>
      <c r="AME9"/>
      <c r="AMF9"/>
      <c r="AMG9"/>
      <c r="AMH9"/>
      <c r="AMI9"/>
      <c r="AMJ9"/>
    </row>
    <row r="10" spans="1:1024" ht="15.75" x14ac:dyDescent="0.25">
      <c r="A10" s="172"/>
      <c r="B10" s="172"/>
      <c r="C10" s="18"/>
      <c r="D10" s="18"/>
      <c r="E10" s="18"/>
      <c r="F10" s="19"/>
      <c r="G10" s="19"/>
      <c r="H10" s="19"/>
      <c r="I10" s="20"/>
    </row>
    <row r="11" spans="1:1024" ht="53.25" customHeight="1" x14ac:dyDescent="0.25">
      <c r="A11" s="173"/>
      <c r="B11" s="173"/>
      <c r="C11" s="21"/>
      <c r="D11" s="22"/>
      <c r="E11" s="21"/>
      <c r="F11" s="19"/>
      <c r="G11" s="19"/>
      <c r="H11" s="19"/>
      <c r="I11" s="20"/>
    </row>
    <row r="12" spans="1:1024" ht="22.5" customHeight="1" x14ac:dyDescent="0.25">
      <c r="A12" s="174" t="s">
        <v>24</v>
      </c>
      <c r="B12" s="174"/>
      <c r="C12" s="174"/>
      <c r="D12" s="174"/>
      <c r="E12" s="174"/>
      <c r="F12" s="174"/>
      <c r="G12" s="174"/>
      <c r="H12" s="174"/>
      <c r="I12" s="174"/>
    </row>
    <row r="13" spans="1:1024" s="24" customFormat="1" ht="15.75" customHeight="1" x14ac:dyDescent="0.25">
      <c r="A13" s="23" t="s">
        <v>25</v>
      </c>
      <c r="B13" s="175" t="s">
        <v>26</v>
      </c>
      <c r="C13" s="175"/>
      <c r="D13" s="175"/>
      <c r="E13" s="175"/>
      <c r="F13" s="175"/>
      <c r="G13" s="175"/>
      <c r="H13" s="176" t="s">
        <v>27</v>
      </c>
      <c r="I13" s="176"/>
    </row>
    <row r="14" spans="1:1024" s="24" customFormat="1" ht="15.75" customHeight="1" x14ac:dyDescent="0.25">
      <c r="A14" s="25">
        <v>1</v>
      </c>
      <c r="B14" s="177" t="str">
        <f>Orcamento!D12</f>
        <v>SERVIÇOS PRELIMINARES</v>
      </c>
      <c r="C14" s="177"/>
      <c r="D14" s="177"/>
      <c r="E14" s="177"/>
      <c r="F14" s="177"/>
      <c r="G14" s="177"/>
      <c r="H14" s="178">
        <f>Orcamento!I12</f>
        <v>16427.259999999998</v>
      </c>
      <c r="I14" s="178"/>
    </row>
    <row r="15" spans="1:1024" s="24" customFormat="1" ht="15.75" customHeight="1" x14ac:dyDescent="0.25">
      <c r="A15" s="26">
        <v>2</v>
      </c>
      <c r="B15" s="179" t="str">
        <f>Orcamento!D20</f>
        <v>ADMINISTRAÇÃO DE OBRA</v>
      </c>
      <c r="C15" s="179"/>
      <c r="D15" s="179"/>
      <c r="E15" s="179"/>
      <c r="F15" s="179"/>
      <c r="G15" s="179"/>
      <c r="H15" s="180">
        <f>Orcamento!I20</f>
        <v>98689.920000000013</v>
      </c>
      <c r="I15" s="180"/>
    </row>
    <row r="16" spans="1:1024" s="24" customFormat="1" ht="15.75" customHeight="1" x14ac:dyDescent="0.25">
      <c r="A16" s="26">
        <v>3</v>
      </c>
      <c r="B16" s="179" t="str">
        <f>Orcamento!D23</f>
        <v>MOVIMENTAÇÃO DE TERRA</v>
      </c>
      <c r="C16" s="179"/>
      <c r="D16" s="179"/>
      <c r="E16" s="179"/>
      <c r="F16" s="179"/>
      <c r="G16" s="179"/>
      <c r="H16" s="180">
        <f>Orcamento!I23</f>
        <v>22765.440000000002</v>
      </c>
      <c r="I16" s="180"/>
    </row>
    <row r="17" spans="1:9" s="24" customFormat="1" ht="15.75" customHeight="1" x14ac:dyDescent="0.25">
      <c r="A17" s="26">
        <v>4</v>
      </c>
      <c r="B17" s="179" t="str">
        <f>Orcamento!D27</f>
        <v>INFRAESTRUTURA</v>
      </c>
      <c r="C17" s="179"/>
      <c r="D17" s="179"/>
      <c r="E17" s="179"/>
      <c r="F17" s="179"/>
      <c r="G17" s="179"/>
      <c r="H17" s="180">
        <f>Orcamento!I27</f>
        <v>43840.934300000001</v>
      </c>
      <c r="I17" s="180"/>
    </row>
    <row r="18" spans="1:9" s="24" customFormat="1" ht="15.75" customHeight="1" x14ac:dyDescent="0.25">
      <c r="A18" s="26">
        <v>5</v>
      </c>
      <c r="B18" s="179" t="str">
        <f>Orcamento!D49</f>
        <v>COBERTURA</v>
      </c>
      <c r="C18" s="179"/>
      <c r="D18" s="179"/>
      <c r="E18" s="179"/>
      <c r="F18" s="179"/>
      <c r="G18" s="179"/>
      <c r="H18" s="180">
        <f>Orcamento!I49</f>
        <v>83064.901200000008</v>
      </c>
      <c r="I18" s="180"/>
    </row>
    <row r="19" spans="1:9" s="24" customFormat="1" ht="15.75" x14ac:dyDescent="0.25">
      <c r="A19" s="26">
        <v>6</v>
      </c>
      <c r="B19" s="179" t="str">
        <f>Orcamento!D60</f>
        <v>PAREDES, PAINEIS, FORRO, REVESTIMENTO E PINTURA</v>
      </c>
      <c r="C19" s="179"/>
      <c r="D19" s="179"/>
      <c r="E19" s="179"/>
      <c r="F19" s="179"/>
      <c r="G19" s="179"/>
      <c r="H19" s="180">
        <f>Orcamento!I60</f>
        <v>84336.122300000003</v>
      </c>
      <c r="I19" s="180"/>
    </row>
    <row r="20" spans="1:9" s="24" customFormat="1" ht="15.75" customHeight="1" x14ac:dyDescent="0.25">
      <c r="A20" s="26">
        <v>7</v>
      </c>
      <c r="B20" s="179" t="str">
        <f>Orcamento!D83</f>
        <v>PAVIMENTAÇÃO</v>
      </c>
      <c r="C20" s="179"/>
      <c r="D20" s="179"/>
      <c r="E20" s="179"/>
      <c r="F20" s="179"/>
      <c r="G20" s="179"/>
      <c r="H20" s="180">
        <f>Orcamento!I83</f>
        <v>35670.187940000003</v>
      </c>
      <c r="I20" s="180"/>
    </row>
    <row r="21" spans="1:9" s="24" customFormat="1" ht="15.75" customHeight="1" x14ac:dyDescent="0.25">
      <c r="A21" s="26">
        <v>8</v>
      </c>
      <c r="B21" s="179" t="str">
        <f>Orcamento!D97</f>
        <v>ESQUADRIAS</v>
      </c>
      <c r="C21" s="179"/>
      <c r="D21" s="179"/>
      <c r="E21" s="179"/>
      <c r="F21" s="179"/>
      <c r="G21" s="179"/>
      <c r="H21" s="180">
        <f>Orcamento!I97</f>
        <v>21269.0694</v>
      </c>
      <c r="I21" s="180"/>
    </row>
    <row r="22" spans="1:9" s="24" customFormat="1" ht="15.75" customHeight="1" x14ac:dyDescent="0.25">
      <c r="A22" s="26">
        <v>9</v>
      </c>
      <c r="B22" s="179" t="str">
        <f>Orcamento!D102</f>
        <v>INSTALAÇÕES</v>
      </c>
      <c r="C22" s="179"/>
      <c r="D22" s="179"/>
      <c r="E22" s="179"/>
      <c r="F22" s="179"/>
      <c r="G22" s="179"/>
      <c r="H22" s="180">
        <f>Orcamento!I102</f>
        <v>56158.502700000005</v>
      </c>
      <c r="I22" s="180"/>
    </row>
    <row r="23" spans="1:9" s="24" customFormat="1" ht="15.75" customHeight="1" x14ac:dyDescent="0.25">
      <c r="A23" s="26">
        <v>10</v>
      </c>
      <c r="B23" s="179" t="str">
        <f>Orcamento!D205</f>
        <v>URBANIZAÇÃO E PAISAGISMO</v>
      </c>
      <c r="C23" s="179"/>
      <c r="D23" s="179"/>
      <c r="E23" s="179"/>
      <c r="F23" s="179"/>
      <c r="G23" s="179"/>
      <c r="H23" s="180">
        <f>Orcamento!I205</f>
        <v>1858.4724000000001</v>
      </c>
      <c r="I23" s="180"/>
    </row>
    <row r="24" spans="1:9" s="24" customFormat="1" ht="15.75" x14ac:dyDescent="0.25">
      <c r="A24" s="27">
        <v>11</v>
      </c>
      <c r="B24" s="181" t="str">
        <f>Orcamento!D208</f>
        <v>SERVIÇOS COMPLEMENTARES</v>
      </c>
      <c r="C24" s="181"/>
      <c r="D24" s="181"/>
      <c r="E24" s="181"/>
      <c r="F24" s="181"/>
      <c r="G24" s="181"/>
      <c r="H24" s="182">
        <f>Orcamento!I208</f>
        <v>782.43999999999994</v>
      </c>
      <c r="I24" s="182"/>
    </row>
    <row r="25" spans="1:9" s="24" customFormat="1" ht="15.75" x14ac:dyDescent="0.25">
      <c r="A25" s="28"/>
      <c r="B25" s="19"/>
      <c r="C25" s="19"/>
      <c r="D25" s="19"/>
      <c r="E25" s="29"/>
      <c r="F25" s="29"/>
      <c r="G25" s="29"/>
      <c r="H25" s="29"/>
      <c r="I25" s="20"/>
    </row>
    <row r="26" spans="1:9" s="24" customFormat="1" ht="15.75" x14ac:dyDescent="0.25">
      <c r="A26" s="28"/>
      <c r="B26" s="19"/>
      <c r="C26" s="29" t="s">
        <v>28</v>
      </c>
      <c r="D26" s="30"/>
      <c r="E26" s="29"/>
      <c r="F26" s="29"/>
      <c r="G26" s="29"/>
      <c r="H26" s="29"/>
      <c r="I26" s="31">
        <f>I28/(1+G3)</f>
        <v>379108.83236013702</v>
      </c>
    </row>
    <row r="27" spans="1:9" s="24" customFormat="1" ht="15.75" x14ac:dyDescent="0.25">
      <c r="A27" s="28"/>
      <c r="B27" s="19"/>
      <c r="C27" s="29" t="s">
        <v>29</v>
      </c>
      <c r="D27" s="30"/>
      <c r="E27" s="29"/>
      <c r="F27" s="32"/>
      <c r="G27" s="29"/>
      <c r="H27" s="29"/>
      <c r="I27" s="31">
        <f>I26*G3</f>
        <v>85754.417879863002</v>
      </c>
    </row>
    <row r="28" spans="1:9" s="24" customFormat="1" ht="15.75" x14ac:dyDescent="0.25">
      <c r="A28" s="28"/>
      <c r="B28" s="19"/>
      <c r="C28" s="29" t="s">
        <v>30</v>
      </c>
      <c r="D28" s="30"/>
      <c r="E28" s="29"/>
      <c r="F28" s="33"/>
      <c r="G28" s="29"/>
      <c r="H28" s="29"/>
      <c r="I28" s="31">
        <f>SUM(H14:I24)</f>
        <v>464863.25023999996</v>
      </c>
    </row>
    <row r="29" spans="1:9" x14ac:dyDescent="0.25">
      <c r="A29" s="183" t="s">
        <v>31</v>
      </c>
      <c r="B29" s="183"/>
      <c r="C29" s="183"/>
      <c r="D29" s="183"/>
      <c r="E29" s="183"/>
      <c r="F29" s="183"/>
      <c r="G29" s="183"/>
      <c r="H29" s="183"/>
      <c r="I29" s="183"/>
    </row>
    <row r="32" spans="1:9" x14ac:dyDescent="0.25">
      <c r="C32" s="34"/>
      <c r="D32" s="35"/>
    </row>
    <row r="36" spans="6:8" x14ac:dyDescent="0.25">
      <c r="G36" s="36">
        <v>608913.92000000004</v>
      </c>
      <c r="H36" s="36">
        <v>576099.6</v>
      </c>
    </row>
    <row r="37" spans="6:8" x14ac:dyDescent="0.25">
      <c r="F37" s="37">
        <v>0.25009999999999999</v>
      </c>
      <c r="G37" s="38"/>
    </row>
    <row r="39" spans="6:8" x14ac:dyDescent="0.25">
      <c r="G39" s="39">
        <f>G36-F37*G36</f>
        <v>456624.54860800004</v>
      </c>
      <c r="H39" s="36">
        <f>H36*0.792</f>
        <v>456270.88319999998</v>
      </c>
    </row>
    <row r="40" spans="6:8" x14ac:dyDescent="0.25">
      <c r="G40" s="40"/>
      <c r="H40" s="40"/>
    </row>
    <row r="41" spans="6:8" x14ac:dyDescent="0.25">
      <c r="G41" s="40"/>
      <c r="H41" s="37">
        <f>1-(H39/G36)</f>
        <v>0.25068081347196014</v>
      </c>
    </row>
    <row r="42" spans="6:8" x14ac:dyDescent="0.25">
      <c r="H42" s="40"/>
    </row>
  </sheetData>
  <mergeCells count="52">
    <mergeCell ref="B23:G23"/>
    <mergeCell ref="H23:I23"/>
    <mergeCell ref="B24:G24"/>
    <mergeCell ref="H24:I24"/>
    <mergeCell ref="A29:I29"/>
    <mergeCell ref="B20:G20"/>
    <mergeCell ref="H20:I20"/>
    <mergeCell ref="B21:G21"/>
    <mergeCell ref="H21:I21"/>
    <mergeCell ref="B22:G22"/>
    <mergeCell ref="H22:I22"/>
    <mergeCell ref="B17:G17"/>
    <mergeCell ref="H17:I17"/>
    <mergeCell ref="B18:G18"/>
    <mergeCell ref="H18:I18"/>
    <mergeCell ref="B19:G19"/>
    <mergeCell ref="H19:I19"/>
    <mergeCell ref="B14:G14"/>
    <mergeCell ref="H14:I14"/>
    <mergeCell ref="B15:G15"/>
    <mergeCell ref="H15:I15"/>
    <mergeCell ref="B16:G16"/>
    <mergeCell ref="H16:I16"/>
    <mergeCell ref="A10:B10"/>
    <mergeCell ref="A11:B11"/>
    <mergeCell ref="A12:I12"/>
    <mergeCell ref="B13:G13"/>
    <mergeCell ref="H13:I13"/>
    <mergeCell ref="H6:I6"/>
    <mergeCell ref="F7:G7"/>
    <mergeCell ref="H7:I7"/>
    <mergeCell ref="C8:C9"/>
    <mergeCell ref="D8:E9"/>
    <mergeCell ref="F8:G8"/>
    <mergeCell ref="H8:I8"/>
    <mergeCell ref="F9:I9"/>
    <mergeCell ref="A1:B9"/>
    <mergeCell ref="C1:I1"/>
    <mergeCell ref="C2:C3"/>
    <mergeCell ref="D2:E3"/>
    <mergeCell ref="F2:G2"/>
    <mergeCell ref="H2:I2"/>
    <mergeCell ref="H3:I3"/>
    <mergeCell ref="C4:C5"/>
    <mergeCell ref="D4:E5"/>
    <mergeCell ref="F4:G4"/>
    <mergeCell ref="H4:I4"/>
    <mergeCell ref="F5:G5"/>
    <mergeCell ref="H5:I5"/>
    <mergeCell ref="C6:C7"/>
    <mergeCell ref="D6:E7"/>
    <mergeCell ref="F6:G6"/>
  </mergeCells>
  <pageMargins left="0.7" right="0.7" top="0.75" bottom="0.75" header="0.51180555555555496" footer="0.51180555555555496"/>
  <pageSetup paperSize="9" scale="69" firstPageNumber="0" fitToHeight="0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2"/>
  <sheetViews>
    <sheetView view="pageBreakPreview" zoomScaleNormal="160" workbookViewId="0">
      <selection activeCell="L13" sqref="L13"/>
    </sheetView>
  </sheetViews>
  <sheetFormatPr defaultColWidth="8.7109375" defaultRowHeight="15" x14ac:dyDescent="0.25"/>
  <cols>
    <col min="1" max="1" width="10.42578125" customWidth="1"/>
    <col min="2" max="2" width="12.140625" customWidth="1"/>
    <col min="3" max="3" width="10" customWidth="1"/>
    <col min="4" max="4" width="48.7109375" customWidth="1"/>
    <col min="5" max="5" width="6.7109375" customWidth="1"/>
    <col min="6" max="6" width="9.140625" customWidth="1"/>
    <col min="7" max="7" width="12.42578125" customWidth="1"/>
    <col min="8" max="8" width="11.42578125" customWidth="1"/>
    <col min="9" max="9" width="10" customWidth="1"/>
  </cols>
  <sheetData>
    <row r="1" spans="1:9" ht="18.75" x14ac:dyDescent="0.3">
      <c r="A1" s="184"/>
      <c r="B1" s="184"/>
      <c r="C1" s="185" t="s">
        <v>0</v>
      </c>
      <c r="D1" s="185"/>
      <c r="E1" s="185"/>
      <c r="F1" s="185"/>
      <c r="G1" s="185"/>
      <c r="H1" s="185"/>
      <c r="I1" s="185"/>
    </row>
    <row r="2" spans="1:9" x14ac:dyDescent="0.25">
      <c r="A2" s="184"/>
      <c r="B2" s="184"/>
      <c r="C2" s="12" t="s">
        <v>1</v>
      </c>
      <c r="D2" s="186" t="s">
        <v>2</v>
      </c>
      <c r="E2" s="186"/>
      <c r="F2" s="10" t="s">
        <v>3</v>
      </c>
      <c r="G2" s="10"/>
      <c r="H2" s="9" t="s">
        <v>32</v>
      </c>
      <c r="I2" s="9"/>
    </row>
    <row r="3" spans="1:9" x14ac:dyDescent="0.25">
      <c r="A3" s="184"/>
      <c r="B3" s="184"/>
      <c r="C3" s="12"/>
      <c r="D3" s="186"/>
      <c r="E3" s="186"/>
      <c r="F3" s="16" t="s">
        <v>5</v>
      </c>
      <c r="G3" s="17">
        <v>0.22620000000000001</v>
      </c>
      <c r="H3" s="8" t="s">
        <v>33</v>
      </c>
      <c r="I3" s="8"/>
    </row>
    <row r="4" spans="1:9" x14ac:dyDescent="0.25">
      <c r="A4" s="184"/>
      <c r="B4" s="184"/>
      <c r="C4" s="7" t="s">
        <v>7</v>
      </c>
      <c r="D4" s="6" t="s">
        <v>8</v>
      </c>
      <c r="E4" s="6"/>
      <c r="F4" s="5" t="s">
        <v>9</v>
      </c>
      <c r="G4" s="5"/>
      <c r="H4" s="4" t="s">
        <v>10</v>
      </c>
      <c r="I4" s="4"/>
    </row>
    <row r="5" spans="1:9" x14ac:dyDescent="0.25">
      <c r="A5" s="184"/>
      <c r="B5" s="184"/>
      <c r="C5" s="7"/>
      <c r="D5" s="6"/>
      <c r="E5" s="6"/>
      <c r="F5" s="3" t="s">
        <v>11</v>
      </c>
      <c r="G5" s="3"/>
      <c r="H5" s="2" t="s">
        <v>12</v>
      </c>
      <c r="I5" s="2"/>
    </row>
    <row r="6" spans="1:9" x14ac:dyDescent="0.25">
      <c r="A6" s="184"/>
      <c r="B6" s="184"/>
      <c r="C6" s="7" t="s">
        <v>13</v>
      </c>
      <c r="D6" s="6" t="s">
        <v>14</v>
      </c>
      <c r="E6" s="6"/>
      <c r="F6" s="3" t="s">
        <v>15</v>
      </c>
      <c r="G6" s="3"/>
      <c r="H6" s="2" t="s">
        <v>34</v>
      </c>
      <c r="I6" s="2"/>
    </row>
    <row r="7" spans="1:9" x14ac:dyDescent="0.25">
      <c r="A7" s="184"/>
      <c r="B7" s="184"/>
      <c r="C7" s="7"/>
      <c r="D7" s="6"/>
      <c r="E7" s="6"/>
      <c r="F7" s="3" t="s">
        <v>17</v>
      </c>
      <c r="G7" s="3"/>
      <c r="H7" s="2" t="s">
        <v>18</v>
      </c>
      <c r="I7" s="2"/>
    </row>
    <row r="8" spans="1:9" ht="22.5" customHeight="1" x14ac:dyDescent="0.25">
      <c r="A8" s="184"/>
      <c r="B8" s="184"/>
      <c r="C8" s="1" t="s">
        <v>19</v>
      </c>
      <c r="D8" s="170" t="s">
        <v>20</v>
      </c>
      <c r="E8" s="170"/>
      <c r="F8" s="3" t="s">
        <v>21</v>
      </c>
      <c r="G8" s="3"/>
      <c r="H8" s="2" t="s">
        <v>22</v>
      </c>
      <c r="I8" s="2"/>
    </row>
    <row r="9" spans="1:9" ht="12" customHeight="1" x14ac:dyDescent="0.25">
      <c r="A9" s="184"/>
      <c r="B9" s="184"/>
      <c r="C9" s="1"/>
      <c r="D9" s="170"/>
      <c r="E9" s="170"/>
      <c r="F9" s="171" t="s">
        <v>23</v>
      </c>
      <c r="G9" s="171"/>
      <c r="H9" s="171"/>
      <c r="I9" s="171"/>
    </row>
    <row r="10" spans="1:9" ht="35.25" customHeight="1" x14ac:dyDescent="0.25">
      <c r="A10" s="41"/>
      <c r="B10" s="42"/>
      <c r="C10" s="42"/>
      <c r="D10" s="42"/>
      <c r="E10" s="42"/>
      <c r="F10" s="42"/>
      <c r="G10" s="42"/>
      <c r="H10" s="43"/>
      <c r="I10" s="41"/>
    </row>
    <row r="11" spans="1:9" ht="36" customHeight="1" x14ac:dyDescent="0.25">
      <c r="A11" s="44" t="s">
        <v>35</v>
      </c>
      <c r="B11" s="44" t="s">
        <v>36</v>
      </c>
      <c r="C11" s="44" t="s">
        <v>9</v>
      </c>
      <c r="D11" s="44" t="s">
        <v>37</v>
      </c>
      <c r="E11" s="44" t="s">
        <v>38</v>
      </c>
      <c r="F11" s="44" t="s">
        <v>39</v>
      </c>
      <c r="G11" s="44" t="s">
        <v>40</v>
      </c>
      <c r="H11" s="44" t="s">
        <v>41</v>
      </c>
      <c r="I11" s="44" t="s">
        <v>42</v>
      </c>
    </row>
    <row r="12" spans="1:9" s="49" customFormat="1" x14ac:dyDescent="0.25">
      <c r="A12" s="45" t="s">
        <v>43</v>
      </c>
      <c r="B12" s="45"/>
      <c r="C12" s="45"/>
      <c r="D12" s="46" t="s">
        <v>44</v>
      </c>
      <c r="E12" s="46"/>
      <c r="F12" s="47"/>
      <c r="G12" s="46"/>
      <c r="H12" s="46"/>
      <c r="I12" s="48">
        <f>SUM(I13:I19)</f>
        <v>16427.259999999998</v>
      </c>
    </row>
    <row r="13" spans="1:9" x14ac:dyDescent="0.25">
      <c r="A13" s="50" t="s">
        <v>45</v>
      </c>
      <c r="B13" s="50" t="s">
        <v>46</v>
      </c>
      <c r="C13" s="50" t="s">
        <v>11</v>
      </c>
      <c r="D13" s="51" t="s">
        <v>47</v>
      </c>
      <c r="E13" s="52" t="s">
        <v>48</v>
      </c>
      <c r="F13" s="53">
        <v>6</v>
      </c>
      <c r="G13" s="54">
        <v>295.77999999999997</v>
      </c>
      <c r="H13" s="54">
        <f t="shared" ref="H13:H19" si="0">TRUNC(G13*(1+$G$3),2)</f>
        <v>362.68</v>
      </c>
      <c r="I13" s="54">
        <f t="shared" ref="I13:I19" si="1">F13*H13</f>
        <v>2176.08</v>
      </c>
    </row>
    <row r="14" spans="1:9" ht="36" x14ac:dyDescent="0.25">
      <c r="A14" s="50" t="s">
        <v>49</v>
      </c>
      <c r="B14" s="50" t="s">
        <v>50</v>
      </c>
      <c r="C14" s="50" t="s">
        <v>15</v>
      </c>
      <c r="D14" s="51" t="s">
        <v>51</v>
      </c>
      <c r="E14" s="52" t="s">
        <v>52</v>
      </c>
      <c r="F14" s="53">
        <v>1</v>
      </c>
      <c r="G14" s="54">
        <v>430.75</v>
      </c>
      <c r="H14" s="54">
        <f t="shared" si="0"/>
        <v>528.17999999999995</v>
      </c>
      <c r="I14" s="54">
        <f t="shared" si="1"/>
        <v>528.17999999999995</v>
      </c>
    </row>
    <row r="15" spans="1:9" ht="36" x14ac:dyDescent="0.25">
      <c r="A15" s="50" t="s">
        <v>53</v>
      </c>
      <c r="B15" s="50" t="s">
        <v>54</v>
      </c>
      <c r="C15" s="50" t="s">
        <v>11</v>
      </c>
      <c r="D15" s="51" t="s">
        <v>55</v>
      </c>
      <c r="E15" s="52" t="s">
        <v>56</v>
      </c>
      <c r="F15" s="53">
        <v>81</v>
      </c>
      <c r="G15" s="54">
        <v>34.380000000000003</v>
      </c>
      <c r="H15" s="54">
        <f t="shared" si="0"/>
        <v>42.15</v>
      </c>
      <c r="I15" s="54">
        <f t="shared" si="1"/>
        <v>3414.15</v>
      </c>
    </row>
    <row r="16" spans="1:9" ht="24" x14ac:dyDescent="0.25">
      <c r="A16" s="50" t="s">
        <v>57</v>
      </c>
      <c r="B16" s="50" t="s">
        <v>58</v>
      </c>
      <c r="C16" s="50" t="s">
        <v>15</v>
      </c>
      <c r="D16" s="51" t="s">
        <v>59</v>
      </c>
      <c r="E16" s="52" t="s">
        <v>60</v>
      </c>
      <c r="F16" s="53">
        <v>4</v>
      </c>
      <c r="G16" s="54">
        <v>695.31</v>
      </c>
      <c r="H16" s="54">
        <f t="shared" si="0"/>
        <v>852.58</v>
      </c>
      <c r="I16" s="54">
        <f t="shared" si="1"/>
        <v>3410.32</v>
      </c>
    </row>
    <row r="17" spans="1:9" ht="24" x14ac:dyDescent="0.25">
      <c r="A17" s="50" t="s">
        <v>61</v>
      </c>
      <c r="B17" s="50" t="s">
        <v>62</v>
      </c>
      <c r="C17" s="50" t="s">
        <v>15</v>
      </c>
      <c r="D17" s="51" t="s">
        <v>63</v>
      </c>
      <c r="E17" s="52" t="s">
        <v>60</v>
      </c>
      <c r="F17" s="53">
        <v>4</v>
      </c>
      <c r="G17" s="54">
        <v>1010.52</v>
      </c>
      <c r="H17" s="54">
        <f t="shared" si="0"/>
        <v>1239.0899999999999</v>
      </c>
      <c r="I17" s="54">
        <f t="shared" si="1"/>
        <v>4956.3599999999997</v>
      </c>
    </row>
    <row r="18" spans="1:9" ht="24" x14ac:dyDescent="0.25">
      <c r="A18" s="50" t="s">
        <v>64</v>
      </c>
      <c r="B18" s="50" t="s">
        <v>65</v>
      </c>
      <c r="C18" s="50" t="s">
        <v>11</v>
      </c>
      <c r="D18" s="51" t="s">
        <v>66</v>
      </c>
      <c r="E18" s="52" t="s">
        <v>52</v>
      </c>
      <c r="F18" s="53">
        <v>1</v>
      </c>
      <c r="G18" s="54">
        <v>1349.96</v>
      </c>
      <c r="H18" s="54">
        <f t="shared" si="0"/>
        <v>1655.32</v>
      </c>
      <c r="I18" s="54">
        <f t="shared" si="1"/>
        <v>1655.32</v>
      </c>
    </row>
    <row r="19" spans="1:9" x14ac:dyDescent="0.25">
      <c r="A19" s="50" t="s">
        <v>67</v>
      </c>
      <c r="B19" s="50" t="s">
        <v>68</v>
      </c>
      <c r="C19" s="50" t="s">
        <v>69</v>
      </c>
      <c r="D19" s="51" t="s">
        <v>70</v>
      </c>
      <c r="E19" s="52" t="s">
        <v>38</v>
      </c>
      <c r="F19" s="53">
        <v>1</v>
      </c>
      <c r="G19" s="54">
        <v>233.94</v>
      </c>
      <c r="H19" s="54">
        <f t="shared" si="0"/>
        <v>286.85000000000002</v>
      </c>
      <c r="I19" s="54">
        <f t="shared" si="1"/>
        <v>286.85000000000002</v>
      </c>
    </row>
    <row r="20" spans="1:9" s="49" customFormat="1" x14ac:dyDescent="0.25">
      <c r="A20" s="45" t="s">
        <v>71</v>
      </c>
      <c r="B20" s="45"/>
      <c r="C20" s="45"/>
      <c r="D20" s="46" t="s">
        <v>72</v>
      </c>
      <c r="E20" s="46"/>
      <c r="F20" s="55"/>
      <c r="G20" s="46"/>
      <c r="H20" s="46"/>
      <c r="I20" s="48">
        <f>I21+I22</f>
        <v>98689.920000000013</v>
      </c>
    </row>
    <row r="21" spans="1:9" ht="24" x14ac:dyDescent="0.25">
      <c r="A21" s="50" t="s">
        <v>73</v>
      </c>
      <c r="B21" s="50" t="s">
        <v>74</v>
      </c>
      <c r="C21" s="50" t="s">
        <v>11</v>
      </c>
      <c r="D21" s="51" t="s">
        <v>75</v>
      </c>
      <c r="E21" s="52" t="s">
        <v>76</v>
      </c>
      <c r="F21" s="53">
        <v>4</v>
      </c>
      <c r="G21" s="54">
        <v>15412.77</v>
      </c>
      <c r="H21" s="54">
        <f>TRUNC(G21*(1+$G$3),2)</f>
        <v>18899.13</v>
      </c>
      <c r="I21" s="54">
        <f>F21*H21</f>
        <v>75596.52</v>
      </c>
    </row>
    <row r="22" spans="1:9" ht="24" x14ac:dyDescent="0.25">
      <c r="A22" s="50" t="s">
        <v>77</v>
      </c>
      <c r="B22" s="50" t="s">
        <v>78</v>
      </c>
      <c r="C22" s="50" t="s">
        <v>11</v>
      </c>
      <c r="D22" s="51" t="s">
        <v>79</v>
      </c>
      <c r="E22" s="52" t="s">
        <v>76</v>
      </c>
      <c r="F22" s="53">
        <v>4</v>
      </c>
      <c r="G22" s="54">
        <v>4708.33</v>
      </c>
      <c r="H22" s="54">
        <f>TRUNC(G22*(1+$G$3),2)</f>
        <v>5773.35</v>
      </c>
      <c r="I22" s="54">
        <f>F22*H22</f>
        <v>23093.4</v>
      </c>
    </row>
    <row r="23" spans="1:9" s="49" customFormat="1" x14ac:dyDescent="0.25">
      <c r="A23" s="45" t="s">
        <v>80</v>
      </c>
      <c r="B23" s="45"/>
      <c r="C23" s="45"/>
      <c r="D23" s="46" t="s">
        <v>81</v>
      </c>
      <c r="E23" s="46"/>
      <c r="F23" s="55"/>
      <c r="G23" s="46"/>
      <c r="H23" s="46"/>
      <c r="I23" s="48">
        <f>SUM(I24:I26)</f>
        <v>22765.440000000002</v>
      </c>
    </row>
    <row r="24" spans="1:9" ht="24" x14ac:dyDescent="0.25">
      <c r="A24" s="50" t="s">
        <v>82</v>
      </c>
      <c r="B24" s="50" t="s">
        <v>83</v>
      </c>
      <c r="C24" s="50" t="s">
        <v>17</v>
      </c>
      <c r="D24" s="51" t="s">
        <v>84</v>
      </c>
      <c r="E24" s="52" t="s">
        <v>85</v>
      </c>
      <c r="F24" s="53">
        <v>624</v>
      </c>
      <c r="G24" s="54">
        <v>24.9</v>
      </c>
      <c r="H24" s="54">
        <f>TRUNC(G24*(1+$G$3),2)</f>
        <v>30.53</v>
      </c>
      <c r="I24" s="54">
        <f>F24*H24</f>
        <v>19050.72</v>
      </c>
    </row>
    <row r="25" spans="1:9" ht="24" x14ac:dyDescent="0.25">
      <c r="A25" s="50" t="s">
        <v>86</v>
      </c>
      <c r="B25" s="50" t="s">
        <v>87</v>
      </c>
      <c r="C25" s="50" t="s">
        <v>15</v>
      </c>
      <c r="D25" s="51" t="s">
        <v>88</v>
      </c>
      <c r="E25" s="52" t="s">
        <v>48</v>
      </c>
      <c r="F25" s="53">
        <v>600</v>
      </c>
      <c r="G25" s="54">
        <v>0.36</v>
      </c>
      <c r="H25" s="54">
        <f>TRUNC(G25*(1+$G$3),2)</f>
        <v>0.44</v>
      </c>
      <c r="I25" s="54">
        <f>F25*H25</f>
        <v>264</v>
      </c>
    </row>
    <row r="26" spans="1:9" ht="24" x14ac:dyDescent="0.25">
      <c r="A26" s="50" t="s">
        <v>89</v>
      </c>
      <c r="B26" s="50" t="s">
        <v>90</v>
      </c>
      <c r="C26" s="50" t="s">
        <v>15</v>
      </c>
      <c r="D26" s="51" t="s">
        <v>91</v>
      </c>
      <c r="E26" s="52" t="s">
        <v>85</v>
      </c>
      <c r="F26" s="53">
        <v>624</v>
      </c>
      <c r="G26" s="54">
        <v>4.51</v>
      </c>
      <c r="H26" s="54">
        <f>TRUNC(G26*(1+$G$3),2)</f>
        <v>5.53</v>
      </c>
      <c r="I26" s="54">
        <f>F26*H26</f>
        <v>3450.7200000000003</v>
      </c>
    </row>
    <row r="27" spans="1:9" s="49" customFormat="1" x14ac:dyDescent="0.25">
      <c r="A27" s="45" t="s">
        <v>92</v>
      </c>
      <c r="B27" s="45"/>
      <c r="C27" s="45"/>
      <c r="D27" s="46" t="s">
        <v>93</v>
      </c>
      <c r="E27" s="46"/>
      <c r="F27" s="55"/>
      <c r="G27" s="46"/>
      <c r="H27" s="46"/>
      <c r="I27" s="48">
        <f>I28+I40</f>
        <v>43840.934300000001</v>
      </c>
    </row>
    <row r="28" spans="1:9" s="60" customFormat="1" x14ac:dyDescent="0.25">
      <c r="A28" s="56" t="s">
        <v>94</v>
      </c>
      <c r="B28" s="56"/>
      <c r="C28" s="56"/>
      <c r="D28" s="57" t="s">
        <v>95</v>
      </c>
      <c r="E28" s="57"/>
      <c r="F28" s="58"/>
      <c r="G28" s="57"/>
      <c r="H28" s="57"/>
      <c r="I28" s="59">
        <f>SUM(I29:I39)</f>
        <v>13244.2644</v>
      </c>
    </row>
    <row r="29" spans="1:9" ht="24" x14ac:dyDescent="0.25">
      <c r="A29" s="50" t="s">
        <v>96</v>
      </c>
      <c r="B29" s="50" t="s">
        <v>97</v>
      </c>
      <c r="C29" s="50" t="s">
        <v>11</v>
      </c>
      <c r="D29" s="51" t="s">
        <v>98</v>
      </c>
      <c r="E29" s="52" t="s">
        <v>85</v>
      </c>
      <c r="F29" s="53">
        <v>13.36</v>
      </c>
      <c r="G29" s="54">
        <v>59.55</v>
      </c>
      <c r="H29" s="54">
        <f t="shared" ref="H29:H39" si="2">TRUNC(G29*(1+$G$3),2)</f>
        <v>73.02</v>
      </c>
      <c r="I29" s="54">
        <f t="shared" ref="I29:I39" si="3">F29*H29</f>
        <v>975.54719999999986</v>
      </c>
    </row>
    <row r="30" spans="1:9" ht="24" x14ac:dyDescent="0.25">
      <c r="A30" s="50" t="s">
        <v>99</v>
      </c>
      <c r="B30" s="50" t="s">
        <v>100</v>
      </c>
      <c r="C30" s="50" t="s">
        <v>11</v>
      </c>
      <c r="D30" s="51" t="s">
        <v>101</v>
      </c>
      <c r="E30" s="52" t="s">
        <v>85</v>
      </c>
      <c r="F30" s="53">
        <v>6.94</v>
      </c>
      <c r="G30" s="54">
        <v>189.64</v>
      </c>
      <c r="H30" s="54">
        <f t="shared" si="2"/>
        <v>232.53</v>
      </c>
      <c r="I30" s="54">
        <f t="shared" si="3"/>
        <v>1613.7582</v>
      </c>
    </row>
    <row r="31" spans="1:9" ht="36" x14ac:dyDescent="0.25">
      <c r="A31" s="50" t="s">
        <v>102</v>
      </c>
      <c r="B31" s="50" t="s">
        <v>103</v>
      </c>
      <c r="C31" s="50" t="s">
        <v>11</v>
      </c>
      <c r="D31" s="51" t="s">
        <v>104</v>
      </c>
      <c r="E31" s="52" t="s">
        <v>48</v>
      </c>
      <c r="F31" s="53">
        <v>37.5</v>
      </c>
      <c r="G31" s="54">
        <v>18.87</v>
      </c>
      <c r="H31" s="54">
        <f t="shared" si="2"/>
        <v>23.13</v>
      </c>
      <c r="I31" s="54">
        <f t="shared" si="3"/>
        <v>867.375</v>
      </c>
    </row>
    <row r="32" spans="1:9" ht="24" x14ac:dyDescent="0.25">
      <c r="A32" s="50" t="s">
        <v>105</v>
      </c>
      <c r="B32" s="50" t="s">
        <v>106</v>
      </c>
      <c r="C32" s="50" t="s">
        <v>11</v>
      </c>
      <c r="D32" s="51" t="s">
        <v>107</v>
      </c>
      <c r="E32" s="52" t="s">
        <v>85</v>
      </c>
      <c r="F32" s="53">
        <v>11.4</v>
      </c>
      <c r="G32" s="54">
        <v>19.399999999999999</v>
      </c>
      <c r="H32" s="54">
        <f t="shared" si="2"/>
        <v>23.78</v>
      </c>
      <c r="I32" s="54">
        <f t="shared" si="3"/>
        <v>271.09200000000004</v>
      </c>
    </row>
    <row r="33" spans="1:9" ht="36" x14ac:dyDescent="0.25">
      <c r="A33" s="50" t="s">
        <v>108</v>
      </c>
      <c r="B33" s="50" t="s">
        <v>109</v>
      </c>
      <c r="C33" s="50" t="s">
        <v>11</v>
      </c>
      <c r="D33" s="51" t="s">
        <v>110</v>
      </c>
      <c r="E33" s="52" t="s">
        <v>111</v>
      </c>
      <c r="F33" s="53">
        <v>1</v>
      </c>
      <c r="G33" s="54">
        <v>8.65</v>
      </c>
      <c r="H33" s="54">
        <f t="shared" si="2"/>
        <v>10.6</v>
      </c>
      <c r="I33" s="54">
        <f t="shared" si="3"/>
        <v>10.6</v>
      </c>
    </row>
    <row r="34" spans="1:9" ht="36" x14ac:dyDescent="0.25">
      <c r="A34" s="50" t="s">
        <v>108</v>
      </c>
      <c r="B34" s="50" t="s">
        <v>112</v>
      </c>
      <c r="C34" s="50" t="s">
        <v>11</v>
      </c>
      <c r="D34" s="51" t="s">
        <v>113</v>
      </c>
      <c r="E34" s="52" t="s">
        <v>111</v>
      </c>
      <c r="F34" s="53">
        <v>14.5</v>
      </c>
      <c r="G34" s="54">
        <v>10.74</v>
      </c>
      <c r="H34" s="54">
        <f t="shared" si="2"/>
        <v>13.16</v>
      </c>
      <c r="I34" s="54">
        <f t="shared" si="3"/>
        <v>190.82</v>
      </c>
    </row>
    <row r="35" spans="1:9" ht="36" x14ac:dyDescent="0.25">
      <c r="A35" s="50" t="s">
        <v>114</v>
      </c>
      <c r="B35" s="50" t="s">
        <v>115</v>
      </c>
      <c r="C35" s="50" t="s">
        <v>11</v>
      </c>
      <c r="D35" s="51" t="s">
        <v>116</v>
      </c>
      <c r="E35" s="52" t="s">
        <v>111</v>
      </c>
      <c r="F35" s="53">
        <v>338</v>
      </c>
      <c r="G35" s="54">
        <v>7.55</v>
      </c>
      <c r="H35" s="54">
        <f t="shared" si="2"/>
        <v>9.25</v>
      </c>
      <c r="I35" s="54">
        <f t="shared" si="3"/>
        <v>3126.5</v>
      </c>
    </row>
    <row r="36" spans="1:9" ht="48" x14ac:dyDescent="0.25">
      <c r="A36" s="50" t="s">
        <v>117</v>
      </c>
      <c r="B36" s="50" t="s">
        <v>118</v>
      </c>
      <c r="C36" s="50" t="s">
        <v>11</v>
      </c>
      <c r="D36" s="51" t="s">
        <v>119</v>
      </c>
      <c r="E36" s="52" t="s">
        <v>85</v>
      </c>
      <c r="F36" s="53">
        <v>4.32</v>
      </c>
      <c r="G36" s="54">
        <v>428.24</v>
      </c>
      <c r="H36" s="54">
        <f t="shared" si="2"/>
        <v>525.1</v>
      </c>
      <c r="I36" s="54">
        <f t="shared" si="3"/>
        <v>2268.4320000000002</v>
      </c>
    </row>
    <row r="37" spans="1:9" ht="24" x14ac:dyDescent="0.25">
      <c r="A37" s="50" t="s">
        <v>120</v>
      </c>
      <c r="B37" s="50" t="s">
        <v>121</v>
      </c>
      <c r="C37" s="50" t="s">
        <v>11</v>
      </c>
      <c r="D37" s="51" t="s">
        <v>122</v>
      </c>
      <c r="E37" s="52" t="s">
        <v>48</v>
      </c>
      <c r="F37" s="53">
        <v>95.28</v>
      </c>
      <c r="G37" s="54">
        <v>8.57</v>
      </c>
      <c r="H37" s="54">
        <f t="shared" si="2"/>
        <v>10.5</v>
      </c>
      <c r="I37" s="54">
        <f t="shared" si="3"/>
        <v>1000.44</v>
      </c>
    </row>
    <row r="38" spans="1:9" ht="24" x14ac:dyDescent="0.25">
      <c r="A38" s="50" t="s">
        <v>123</v>
      </c>
      <c r="B38" s="50" t="s">
        <v>124</v>
      </c>
      <c r="C38" s="50" t="s">
        <v>11</v>
      </c>
      <c r="D38" s="51" t="s">
        <v>125</v>
      </c>
      <c r="E38" s="52" t="s">
        <v>111</v>
      </c>
      <c r="F38" s="53">
        <v>40</v>
      </c>
      <c r="G38" s="54">
        <v>45.16</v>
      </c>
      <c r="H38" s="54">
        <f t="shared" si="2"/>
        <v>55.37</v>
      </c>
      <c r="I38" s="54">
        <f t="shared" si="3"/>
        <v>2214.7999999999997</v>
      </c>
    </row>
    <row r="39" spans="1:9" ht="60" x14ac:dyDescent="0.25">
      <c r="A39" s="50" t="s">
        <v>126</v>
      </c>
      <c r="B39" s="50" t="s">
        <v>127</v>
      </c>
      <c r="C39" s="50" t="s">
        <v>11</v>
      </c>
      <c r="D39" s="51" t="s">
        <v>128</v>
      </c>
      <c r="E39" s="52" t="s">
        <v>111</v>
      </c>
      <c r="F39" s="53">
        <v>70</v>
      </c>
      <c r="G39" s="54">
        <v>8.2200000000000006</v>
      </c>
      <c r="H39" s="54">
        <f t="shared" si="2"/>
        <v>10.07</v>
      </c>
      <c r="I39" s="54">
        <f t="shared" si="3"/>
        <v>704.9</v>
      </c>
    </row>
    <row r="40" spans="1:9" s="60" customFormat="1" x14ac:dyDescent="0.25">
      <c r="A40" s="56" t="s">
        <v>129</v>
      </c>
      <c r="B40" s="56"/>
      <c r="C40" s="56"/>
      <c r="D40" s="57" t="s">
        <v>130</v>
      </c>
      <c r="E40" s="57"/>
      <c r="F40" s="58"/>
      <c r="G40" s="57"/>
      <c r="H40" s="57"/>
      <c r="I40" s="59">
        <f>SUM(I41:I48)</f>
        <v>30596.669900000001</v>
      </c>
    </row>
    <row r="41" spans="1:9" ht="24" x14ac:dyDescent="0.25">
      <c r="A41" s="50" t="s">
        <v>131</v>
      </c>
      <c r="B41" s="50" t="s">
        <v>132</v>
      </c>
      <c r="C41" s="50" t="s">
        <v>11</v>
      </c>
      <c r="D41" s="51" t="s">
        <v>133</v>
      </c>
      <c r="E41" s="52" t="s">
        <v>85</v>
      </c>
      <c r="F41" s="53">
        <v>50</v>
      </c>
      <c r="G41" s="54">
        <v>50.59</v>
      </c>
      <c r="H41" s="54">
        <f t="shared" ref="H41:H48" si="4">TRUNC(G41*(1+$G$3),2)</f>
        <v>62.03</v>
      </c>
      <c r="I41" s="54">
        <f t="shared" ref="I41:I48" si="5">F41*H41</f>
        <v>3101.5</v>
      </c>
    </row>
    <row r="42" spans="1:9" ht="72" x14ac:dyDescent="0.25">
      <c r="A42" s="50" t="s">
        <v>134</v>
      </c>
      <c r="B42" s="50" t="s">
        <v>135</v>
      </c>
      <c r="C42" s="50" t="s">
        <v>11</v>
      </c>
      <c r="D42" s="51" t="s">
        <v>136</v>
      </c>
      <c r="E42" s="52" t="s">
        <v>85</v>
      </c>
      <c r="F42" s="53">
        <v>36.119999999999997</v>
      </c>
      <c r="G42" s="54">
        <v>14.56</v>
      </c>
      <c r="H42" s="54">
        <f t="shared" si="4"/>
        <v>17.850000000000001</v>
      </c>
      <c r="I42" s="54">
        <f t="shared" si="5"/>
        <v>644.74199999999996</v>
      </c>
    </row>
    <row r="43" spans="1:9" ht="24" x14ac:dyDescent="0.25">
      <c r="A43" s="50" t="s">
        <v>137</v>
      </c>
      <c r="B43" s="50" t="s">
        <v>138</v>
      </c>
      <c r="C43" s="50" t="s">
        <v>17</v>
      </c>
      <c r="D43" s="51" t="s">
        <v>139</v>
      </c>
      <c r="E43" s="52" t="s">
        <v>48</v>
      </c>
      <c r="F43" s="53">
        <v>54</v>
      </c>
      <c r="G43" s="54">
        <v>242.04</v>
      </c>
      <c r="H43" s="54">
        <f t="shared" si="4"/>
        <v>296.77999999999997</v>
      </c>
      <c r="I43" s="54">
        <f t="shared" si="5"/>
        <v>16026.119999999999</v>
      </c>
    </row>
    <row r="44" spans="1:9" x14ac:dyDescent="0.25">
      <c r="A44" s="50" t="s">
        <v>140</v>
      </c>
      <c r="B44" s="50" t="s">
        <v>141</v>
      </c>
      <c r="C44" s="50" t="s">
        <v>11</v>
      </c>
      <c r="D44" s="51" t="s">
        <v>142</v>
      </c>
      <c r="E44" s="52" t="s">
        <v>52</v>
      </c>
      <c r="F44" s="53">
        <v>8.1</v>
      </c>
      <c r="G44" s="54">
        <v>478.5</v>
      </c>
      <c r="H44" s="54">
        <f t="shared" si="4"/>
        <v>586.73</v>
      </c>
      <c r="I44" s="54">
        <f t="shared" si="5"/>
        <v>4752.5129999999999</v>
      </c>
    </row>
    <row r="45" spans="1:9" ht="48" x14ac:dyDescent="0.25">
      <c r="A45" s="50" t="s">
        <v>143</v>
      </c>
      <c r="B45" s="50" t="s">
        <v>144</v>
      </c>
      <c r="C45" s="50" t="s">
        <v>11</v>
      </c>
      <c r="D45" s="51" t="s">
        <v>145</v>
      </c>
      <c r="E45" s="52" t="s">
        <v>85</v>
      </c>
      <c r="F45" s="53">
        <v>8.1</v>
      </c>
      <c r="G45" s="54">
        <v>445.66</v>
      </c>
      <c r="H45" s="54">
        <f t="shared" si="4"/>
        <v>546.46</v>
      </c>
      <c r="I45" s="54">
        <f t="shared" si="5"/>
        <v>4426.326</v>
      </c>
    </row>
    <row r="46" spans="1:9" ht="36" x14ac:dyDescent="0.25">
      <c r="A46" s="50" t="s">
        <v>146</v>
      </c>
      <c r="B46" s="50" t="s">
        <v>147</v>
      </c>
      <c r="C46" s="50" t="s">
        <v>11</v>
      </c>
      <c r="D46" s="51" t="s">
        <v>148</v>
      </c>
      <c r="E46" s="52" t="s">
        <v>85</v>
      </c>
      <c r="F46" s="53">
        <v>2.5</v>
      </c>
      <c r="G46" s="54">
        <v>222.38</v>
      </c>
      <c r="H46" s="54">
        <f t="shared" si="4"/>
        <v>272.68</v>
      </c>
      <c r="I46" s="54">
        <f t="shared" si="5"/>
        <v>681.7</v>
      </c>
    </row>
    <row r="47" spans="1:9" ht="24" x14ac:dyDescent="0.25">
      <c r="A47" s="50" t="s">
        <v>149</v>
      </c>
      <c r="B47" s="50" t="s">
        <v>150</v>
      </c>
      <c r="C47" s="50" t="s">
        <v>11</v>
      </c>
      <c r="D47" s="51" t="s">
        <v>151</v>
      </c>
      <c r="E47" s="52" t="s">
        <v>48</v>
      </c>
      <c r="F47" s="53">
        <v>15.03</v>
      </c>
      <c r="G47" s="54">
        <v>33.14</v>
      </c>
      <c r="H47" s="54">
        <f t="shared" si="4"/>
        <v>40.630000000000003</v>
      </c>
      <c r="I47" s="54">
        <f t="shared" si="5"/>
        <v>610.66890000000001</v>
      </c>
    </row>
    <row r="48" spans="1:9" ht="24" x14ac:dyDescent="0.25">
      <c r="A48" s="50" t="s">
        <v>152</v>
      </c>
      <c r="B48" s="50" t="s">
        <v>153</v>
      </c>
      <c r="C48" s="50" t="s">
        <v>11</v>
      </c>
      <c r="D48" s="51" t="s">
        <v>154</v>
      </c>
      <c r="E48" s="52" t="s">
        <v>48</v>
      </c>
      <c r="F48" s="53">
        <v>55</v>
      </c>
      <c r="G48" s="54">
        <v>5.24</v>
      </c>
      <c r="H48" s="54">
        <f t="shared" si="4"/>
        <v>6.42</v>
      </c>
      <c r="I48" s="54">
        <f t="shared" si="5"/>
        <v>353.1</v>
      </c>
    </row>
    <row r="49" spans="1:9" s="49" customFormat="1" x14ac:dyDescent="0.25">
      <c r="A49" s="45" t="s">
        <v>155</v>
      </c>
      <c r="B49" s="45"/>
      <c r="C49" s="45"/>
      <c r="D49" s="46" t="s">
        <v>156</v>
      </c>
      <c r="E49" s="46"/>
      <c r="F49" s="55"/>
      <c r="G49" s="46"/>
      <c r="H49" s="46"/>
      <c r="I49" s="48">
        <f>SUM(I50:I59)</f>
        <v>83064.901200000008</v>
      </c>
    </row>
    <row r="50" spans="1:9" ht="24" x14ac:dyDescent="0.25">
      <c r="A50" s="50" t="s">
        <v>157</v>
      </c>
      <c r="B50" s="50" t="s">
        <v>158</v>
      </c>
      <c r="C50" s="50" t="s">
        <v>15</v>
      </c>
      <c r="D50" s="51" t="s">
        <v>159</v>
      </c>
      <c r="E50" s="52" t="s">
        <v>48</v>
      </c>
      <c r="F50" s="53">
        <v>1</v>
      </c>
      <c r="G50" s="54">
        <v>106.85</v>
      </c>
      <c r="H50" s="54">
        <f t="shared" ref="H50:H59" si="6">TRUNC(G50*(1+$G$3),2)</f>
        <v>131.01</v>
      </c>
      <c r="I50" s="54">
        <f t="shared" ref="I50:I59" si="7">F50*H50</f>
        <v>131.01</v>
      </c>
    </row>
    <row r="51" spans="1:9" ht="24" x14ac:dyDescent="0.25">
      <c r="A51" s="50" t="s">
        <v>160</v>
      </c>
      <c r="B51" s="50" t="s">
        <v>161</v>
      </c>
      <c r="C51" s="50" t="s">
        <v>162</v>
      </c>
      <c r="D51" s="51" t="s">
        <v>163</v>
      </c>
      <c r="E51" s="52" t="s">
        <v>48</v>
      </c>
      <c r="F51" s="53">
        <v>103.59</v>
      </c>
      <c r="G51" s="54">
        <v>179.58</v>
      </c>
      <c r="H51" s="54">
        <f t="shared" si="6"/>
        <v>220.2</v>
      </c>
      <c r="I51" s="54">
        <f t="shared" si="7"/>
        <v>22810.518</v>
      </c>
    </row>
    <row r="52" spans="1:9" ht="60" x14ac:dyDescent="0.25">
      <c r="A52" s="50" t="s">
        <v>164</v>
      </c>
      <c r="B52" s="50" t="s">
        <v>165</v>
      </c>
      <c r="C52" s="50" t="s">
        <v>11</v>
      </c>
      <c r="D52" s="51" t="s">
        <v>166</v>
      </c>
      <c r="E52" s="52" t="s">
        <v>48</v>
      </c>
      <c r="F52" s="53">
        <v>315</v>
      </c>
      <c r="G52" s="54">
        <v>27.11</v>
      </c>
      <c r="H52" s="54">
        <f t="shared" si="6"/>
        <v>33.24</v>
      </c>
      <c r="I52" s="54">
        <f t="shared" si="7"/>
        <v>10470.6</v>
      </c>
    </row>
    <row r="53" spans="1:9" ht="48" x14ac:dyDescent="0.25">
      <c r="A53" s="50" t="s">
        <v>167</v>
      </c>
      <c r="B53" s="50" t="s">
        <v>168</v>
      </c>
      <c r="C53" s="50" t="s">
        <v>11</v>
      </c>
      <c r="D53" s="51" t="s">
        <v>169</v>
      </c>
      <c r="E53" s="52" t="s">
        <v>52</v>
      </c>
      <c r="F53" s="53">
        <v>10</v>
      </c>
      <c r="G53" s="54">
        <v>1052.68</v>
      </c>
      <c r="H53" s="54">
        <f t="shared" si="6"/>
        <v>1290.79</v>
      </c>
      <c r="I53" s="54">
        <f t="shared" si="7"/>
        <v>12907.9</v>
      </c>
    </row>
    <row r="54" spans="1:9" ht="36" x14ac:dyDescent="0.25">
      <c r="A54" s="50" t="s">
        <v>170</v>
      </c>
      <c r="B54" s="50" t="s">
        <v>171</v>
      </c>
      <c r="C54" s="50" t="s">
        <v>15</v>
      </c>
      <c r="D54" s="51" t="s">
        <v>172</v>
      </c>
      <c r="E54" s="52" t="s">
        <v>48</v>
      </c>
      <c r="F54" s="53">
        <v>103.59</v>
      </c>
      <c r="G54" s="54">
        <v>14.9</v>
      </c>
      <c r="H54" s="54">
        <f t="shared" si="6"/>
        <v>18.27</v>
      </c>
      <c r="I54" s="54">
        <f t="shared" si="7"/>
        <v>1892.5893000000001</v>
      </c>
    </row>
    <row r="55" spans="1:9" ht="24" x14ac:dyDescent="0.25">
      <c r="A55" s="50" t="s">
        <v>173</v>
      </c>
      <c r="B55" s="50" t="s">
        <v>174</v>
      </c>
      <c r="C55" s="50" t="s">
        <v>15</v>
      </c>
      <c r="D55" s="51" t="s">
        <v>175</v>
      </c>
      <c r="E55" s="52" t="s">
        <v>48</v>
      </c>
      <c r="F55" s="53">
        <v>315</v>
      </c>
      <c r="G55" s="54">
        <v>49.44</v>
      </c>
      <c r="H55" s="54">
        <f t="shared" si="6"/>
        <v>60.62</v>
      </c>
      <c r="I55" s="54">
        <f t="shared" si="7"/>
        <v>19095.3</v>
      </c>
    </row>
    <row r="56" spans="1:9" ht="36" x14ac:dyDescent="0.25">
      <c r="A56" s="50" t="s">
        <v>176</v>
      </c>
      <c r="B56" s="50" t="s">
        <v>177</v>
      </c>
      <c r="C56" s="50" t="s">
        <v>11</v>
      </c>
      <c r="D56" s="51" t="s">
        <v>178</v>
      </c>
      <c r="E56" s="52" t="s">
        <v>56</v>
      </c>
      <c r="F56" s="53">
        <v>52.64</v>
      </c>
      <c r="G56" s="54">
        <v>97.5</v>
      </c>
      <c r="H56" s="54">
        <f t="shared" si="6"/>
        <v>119.55</v>
      </c>
      <c r="I56" s="54">
        <f t="shared" si="7"/>
        <v>6293.1120000000001</v>
      </c>
    </row>
    <row r="57" spans="1:9" ht="36" x14ac:dyDescent="0.25">
      <c r="A57" s="50" t="s">
        <v>179</v>
      </c>
      <c r="B57" s="50" t="s">
        <v>180</v>
      </c>
      <c r="C57" s="50" t="s">
        <v>11</v>
      </c>
      <c r="D57" s="51" t="s">
        <v>181</v>
      </c>
      <c r="E57" s="52" t="s">
        <v>56</v>
      </c>
      <c r="F57" s="53">
        <v>73.06</v>
      </c>
      <c r="G57" s="54">
        <v>35.450000000000003</v>
      </c>
      <c r="H57" s="54">
        <f t="shared" si="6"/>
        <v>43.46</v>
      </c>
      <c r="I57" s="54">
        <f t="shared" si="7"/>
        <v>3175.1876000000002</v>
      </c>
    </row>
    <row r="58" spans="1:9" x14ac:dyDescent="0.25">
      <c r="A58" s="50" t="s">
        <v>182</v>
      </c>
      <c r="B58" s="50" t="s">
        <v>183</v>
      </c>
      <c r="C58" s="50" t="s">
        <v>15</v>
      </c>
      <c r="D58" s="51" t="s">
        <v>184</v>
      </c>
      <c r="E58" s="52" t="s">
        <v>185</v>
      </c>
      <c r="F58" s="53">
        <v>14.15</v>
      </c>
      <c r="G58" s="54">
        <v>60.75</v>
      </c>
      <c r="H58" s="54">
        <f t="shared" si="6"/>
        <v>74.489999999999995</v>
      </c>
      <c r="I58" s="54">
        <f t="shared" si="7"/>
        <v>1054.0335</v>
      </c>
    </row>
    <row r="59" spans="1:9" ht="36" x14ac:dyDescent="0.25">
      <c r="A59" s="50" t="s">
        <v>186</v>
      </c>
      <c r="B59" s="50" t="s">
        <v>187</v>
      </c>
      <c r="C59" s="50" t="s">
        <v>15</v>
      </c>
      <c r="D59" s="51" t="s">
        <v>188</v>
      </c>
      <c r="E59" s="52" t="s">
        <v>48</v>
      </c>
      <c r="F59" s="53">
        <v>50.28</v>
      </c>
      <c r="G59" s="54">
        <v>84.91</v>
      </c>
      <c r="H59" s="54">
        <f t="shared" si="6"/>
        <v>104.11</v>
      </c>
      <c r="I59" s="54">
        <f t="shared" si="7"/>
        <v>5234.6508000000003</v>
      </c>
    </row>
    <row r="60" spans="1:9" s="49" customFormat="1" x14ac:dyDescent="0.25">
      <c r="A60" s="45" t="s">
        <v>189</v>
      </c>
      <c r="B60" s="45"/>
      <c r="C60" s="45"/>
      <c r="D60" s="46" t="s">
        <v>190</v>
      </c>
      <c r="E60" s="46"/>
      <c r="F60" s="55"/>
      <c r="G60" s="46"/>
      <c r="H60" s="46"/>
      <c r="I60" s="48">
        <f>I61+I70+I79</f>
        <v>84336.122300000003</v>
      </c>
    </row>
    <row r="61" spans="1:9" s="60" customFormat="1" x14ac:dyDescent="0.25">
      <c r="A61" s="56" t="s">
        <v>191</v>
      </c>
      <c r="B61" s="56"/>
      <c r="C61" s="56"/>
      <c r="D61" s="57" t="s">
        <v>192</v>
      </c>
      <c r="E61" s="57"/>
      <c r="F61" s="58"/>
      <c r="G61" s="57"/>
      <c r="H61" s="57"/>
      <c r="I61" s="59">
        <f>SUM(I62:I69)</f>
        <v>50419.768799999998</v>
      </c>
    </row>
    <row r="62" spans="1:9" ht="48" x14ac:dyDescent="0.25">
      <c r="A62" s="50" t="s">
        <v>193</v>
      </c>
      <c r="B62" s="50" t="s">
        <v>194</v>
      </c>
      <c r="C62" s="50" t="s">
        <v>15</v>
      </c>
      <c r="D62" s="51" t="s">
        <v>195</v>
      </c>
      <c r="E62" s="52" t="s">
        <v>48</v>
      </c>
      <c r="F62" s="53">
        <v>210</v>
      </c>
      <c r="G62" s="54">
        <v>163.29</v>
      </c>
      <c r="H62" s="54">
        <f t="shared" ref="H62:H69" si="8">TRUNC(G62*(1+$G$3),2)</f>
        <v>200.22</v>
      </c>
      <c r="I62" s="54">
        <f t="shared" ref="I62:I69" si="9">F62*H62</f>
        <v>42046.2</v>
      </c>
    </row>
    <row r="63" spans="1:9" ht="36" x14ac:dyDescent="0.25">
      <c r="A63" s="50" t="s">
        <v>196</v>
      </c>
      <c r="B63" s="50" t="s">
        <v>197</v>
      </c>
      <c r="C63" s="50" t="s">
        <v>11</v>
      </c>
      <c r="D63" s="51" t="s">
        <v>198</v>
      </c>
      <c r="E63" s="52" t="s">
        <v>48</v>
      </c>
      <c r="F63" s="53">
        <v>2.39</v>
      </c>
      <c r="G63" s="54">
        <v>52.13</v>
      </c>
      <c r="H63" s="54">
        <f t="shared" si="8"/>
        <v>63.92</v>
      </c>
      <c r="I63" s="54">
        <f t="shared" si="9"/>
        <v>152.7688</v>
      </c>
    </row>
    <row r="64" spans="1:9" ht="48" x14ac:dyDescent="0.25">
      <c r="A64" s="50" t="s">
        <v>199</v>
      </c>
      <c r="B64" s="50" t="s">
        <v>200</v>
      </c>
      <c r="C64" s="50" t="s">
        <v>11</v>
      </c>
      <c r="D64" s="51" t="s">
        <v>201</v>
      </c>
      <c r="E64" s="52" t="s">
        <v>56</v>
      </c>
      <c r="F64" s="53">
        <v>80</v>
      </c>
      <c r="G64" s="54">
        <v>23.86</v>
      </c>
      <c r="H64" s="54">
        <f t="shared" si="8"/>
        <v>29.25</v>
      </c>
      <c r="I64" s="54">
        <f t="shared" si="9"/>
        <v>2340</v>
      </c>
    </row>
    <row r="65" spans="1:9" ht="72" x14ac:dyDescent="0.25">
      <c r="A65" s="50" t="s">
        <v>202</v>
      </c>
      <c r="B65" s="50" t="s">
        <v>203</v>
      </c>
      <c r="C65" s="50" t="s">
        <v>11</v>
      </c>
      <c r="D65" s="51" t="s">
        <v>204</v>
      </c>
      <c r="E65" s="52" t="s">
        <v>48</v>
      </c>
      <c r="F65" s="53">
        <v>32.200000000000003</v>
      </c>
      <c r="G65" s="54">
        <v>55.85</v>
      </c>
      <c r="H65" s="54">
        <f t="shared" si="8"/>
        <v>68.48</v>
      </c>
      <c r="I65" s="54">
        <f t="shared" si="9"/>
        <v>2205.0560000000005</v>
      </c>
    </row>
    <row r="66" spans="1:9" x14ac:dyDescent="0.25">
      <c r="A66" s="50" t="s">
        <v>205</v>
      </c>
      <c r="B66" s="50" t="s">
        <v>206</v>
      </c>
      <c r="C66" s="50" t="s">
        <v>17</v>
      </c>
      <c r="D66" s="51" t="s">
        <v>207</v>
      </c>
      <c r="E66" s="52" t="s">
        <v>48</v>
      </c>
      <c r="F66" s="53">
        <v>210</v>
      </c>
      <c r="G66" s="54">
        <v>6.52</v>
      </c>
      <c r="H66" s="54">
        <f t="shared" si="8"/>
        <v>7.99</v>
      </c>
      <c r="I66" s="54">
        <f t="shared" si="9"/>
        <v>1677.9</v>
      </c>
    </row>
    <row r="67" spans="1:9" ht="48" x14ac:dyDescent="0.25">
      <c r="A67" s="50" t="s">
        <v>208</v>
      </c>
      <c r="B67" s="50" t="s">
        <v>209</v>
      </c>
      <c r="C67" s="50" t="s">
        <v>11</v>
      </c>
      <c r="D67" s="51" t="s">
        <v>210</v>
      </c>
      <c r="E67" s="52" t="s">
        <v>48</v>
      </c>
      <c r="F67" s="53">
        <v>44.4</v>
      </c>
      <c r="G67" s="54">
        <v>25.1</v>
      </c>
      <c r="H67" s="54">
        <f t="shared" si="8"/>
        <v>30.77</v>
      </c>
      <c r="I67" s="54">
        <f t="shared" si="9"/>
        <v>1366.1879999999999</v>
      </c>
    </row>
    <row r="68" spans="1:9" ht="24" x14ac:dyDescent="0.25">
      <c r="A68" s="50" t="s">
        <v>211</v>
      </c>
      <c r="B68" s="50" t="s">
        <v>212</v>
      </c>
      <c r="C68" s="50" t="s">
        <v>11</v>
      </c>
      <c r="D68" s="51" t="s">
        <v>213</v>
      </c>
      <c r="E68" s="52" t="s">
        <v>48</v>
      </c>
      <c r="F68" s="53">
        <v>36</v>
      </c>
      <c r="G68" s="54">
        <v>8.94</v>
      </c>
      <c r="H68" s="54">
        <f t="shared" si="8"/>
        <v>10.96</v>
      </c>
      <c r="I68" s="54">
        <f t="shared" si="9"/>
        <v>394.56000000000006</v>
      </c>
    </row>
    <row r="69" spans="1:9" ht="48" x14ac:dyDescent="0.25">
      <c r="A69" s="50" t="s">
        <v>214</v>
      </c>
      <c r="B69" s="50" t="s">
        <v>215</v>
      </c>
      <c r="C69" s="50" t="s">
        <v>11</v>
      </c>
      <c r="D69" s="51" t="s">
        <v>216</v>
      </c>
      <c r="E69" s="52" t="s">
        <v>48</v>
      </c>
      <c r="F69" s="53">
        <v>44.4</v>
      </c>
      <c r="G69" s="54">
        <v>4.3600000000000003</v>
      </c>
      <c r="H69" s="54">
        <f t="shared" si="8"/>
        <v>5.34</v>
      </c>
      <c r="I69" s="54">
        <f t="shared" si="9"/>
        <v>237.09599999999998</v>
      </c>
    </row>
    <row r="70" spans="1:9" s="60" customFormat="1" x14ac:dyDescent="0.25">
      <c r="A70" s="56" t="s">
        <v>217</v>
      </c>
      <c r="B70" s="56"/>
      <c r="C70" s="56"/>
      <c r="D70" s="57" t="s">
        <v>218</v>
      </c>
      <c r="E70" s="57"/>
      <c r="F70" s="58"/>
      <c r="G70" s="57"/>
      <c r="H70" s="57"/>
      <c r="I70" s="59">
        <f>SUM(I71:I78)</f>
        <v>29800.878500000003</v>
      </c>
    </row>
    <row r="71" spans="1:9" ht="48" x14ac:dyDescent="0.25">
      <c r="A71" s="50" t="s">
        <v>219</v>
      </c>
      <c r="B71" s="50" t="s">
        <v>220</v>
      </c>
      <c r="C71" s="50" t="s">
        <v>11</v>
      </c>
      <c r="D71" s="51" t="s">
        <v>221</v>
      </c>
      <c r="E71" s="52" t="s">
        <v>48</v>
      </c>
      <c r="F71" s="53">
        <v>75.03</v>
      </c>
      <c r="G71" s="54">
        <v>60.88</v>
      </c>
      <c r="H71" s="54">
        <f t="shared" ref="H71:H78" si="10">TRUNC(G71*(1+$G$3),2)</f>
        <v>74.650000000000006</v>
      </c>
      <c r="I71" s="54">
        <f t="shared" ref="I71:I78" si="11">F71*H71</f>
        <v>5600.9895000000006</v>
      </c>
    </row>
    <row r="72" spans="1:9" ht="48" x14ac:dyDescent="0.25">
      <c r="A72" s="50" t="s">
        <v>222</v>
      </c>
      <c r="B72" s="50" t="s">
        <v>223</v>
      </c>
      <c r="C72" s="50" t="s">
        <v>11</v>
      </c>
      <c r="D72" s="51" t="s">
        <v>224</v>
      </c>
      <c r="E72" s="52" t="s">
        <v>48</v>
      </c>
      <c r="F72" s="53">
        <v>35.28</v>
      </c>
      <c r="G72" s="54">
        <v>120.87</v>
      </c>
      <c r="H72" s="54">
        <f t="shared" si="10"/>
        <v>148.21</v>
      </c>
      <c r="I72" s="54">
        <f t="shared" si="11"/>
        <v>5228.8488000000007</v>
      </c>
    </row>
    <row r="73" spans="1:9" ht="24" x14ac:dyDescent="0.25">
      <c r="A73" s="50" t="s">
        <v>225</v>
      </c>
      <c r="B73" s="50" t="s">
        <v>226</v>
      </c>
      <c r="C73" s="50" t="s">
        <v>15</v>
      </c>
      <c r="D73" s="51" t="s">
        <v>227</v>
      </c>
      <c r="E73" s="52" t="s">
        <v>48</v>
      </c>
      <c r="F73" s="53">
        <v>196.16</v>
      </c>
      <c r="G73" s="54">
        <v>26.58</v>
      </c>
      <c r="H73" s="54">
        <f t="shared" si="10"/>
        <v>32.590000000000003</v>
      </c>
      <c r="I73" s="54">
        <f t="shared" si="11"/>
        <v>6392.8544000000002</v>
      </c>
    </row>
    <row r="74" spans="1:9" ht="24" x14ac:dyDescent="0.25">
      <c r="A74" s="50" t="s">
        <v>228</v>
      </c>
      <c r="B74" s="50" t="s">
        <v>229</v>
      </c>
      <c r="C74" s="50" t="s">
        <v>11</v>
      </c>
      <c r="D74" s="51" t="s">
        <v>230</v>
      </c>
      <c r="E74" s="52" t="s">
        <v>48</v>
      </c>
      <c r="F74" s="53">
        <v>150.06</v>
      </c>
      <c r="G74" s="54">
        <v>9.4</v>
      </c>
      <c r="H74" s="54">
        <f t="shared" si="10"/>
        <v>11.52</v>
      </c>
      <c r="I74" s="54">
        <f t="shared" si="11"/>
        <v>1728.6912</v>
      </c>
    </row>
    <row r="75" spans="1:9" ht="24" x14ac:dyDescent="0.25">
      <c r="A75" s="50" t="s">
        <v>231</v>
      </c>
      <c r="B75" s="50" t="s">
        <v>212</v>
      </c>
      <c r="C75" s="50" t="s">
        <v>11</v>
      </c>
      <c r="D75" s="51" t="s">
        <v>213</v>
      </c>
      <c r="E75" s="52" t="s">
        <v>48</v>
      </c>
      <c r="F75" s="53">
        <v>150.06</v>
      </c>
      <c r="G75" s="54">
        <v>8.94</v>
      </c>
      <c r="H75" s="54">
        <f t="shared" si="10"/>
        <v>10.96</v>
      </c>
      <c r="I75" s="54">
        <f t="shared" si="11"/>
        <v>1644.6576000000002</v>
      </c>
    </row>
    <row r="76" spans="1:9" ht="24" x14ac:dyDescent="0.25">
      <c r="A76" s="50" t="s">
        <v>232</v>
      </c>
      <c r="B76" s="50" t="s">
        <v>233</v>
      </c>
      <c r="C76" s="50" t="s">
        <v>11</v>
      </c>
      <c r="D76" s="51" t="s">
        <v>234</v>
      </c>
      <c r="E76" s="52" t="s">
        <v>48</v>
      </c>
      <c r="F76" s="53">
        <v>85.85</v>
      </c>
      <c r="G76" s="54">
        <v>59.9</v>
      </c>
      <c r="H76" s="54">
        <f t="shared" si="10"/>
        <v>73.44</v>
      </c>
      <c r="I76" s="54">
        <f t="shared" si="11"/>
        <v>6304.8239999999996</v>
      </c>
    </row>
    <row r="77" spans="1:9" ht="24" x14ac:dyDescent="0.25">
      <c r="A77" s="50" t="s">
        <v>235</v>
      </c>
      <c r="B77" s="50" t="s">
        <v>236</v>
      </c>
      <c r="C77" s="50" t="s">
        <v>11</v>
      </c>
      <c r="D77" s="51" t="s">
        <v>237</v>
      </c>
      <c r="E77" s="52" t="s">
        <v>48</v>
      </c>
      <c r="F77" s="53">
        <v>85.85</v>
      </c>
      <c r="G77" s="54">
        <v>17.71</v>
      </c>
      <c r="H77" s="54">
        <f t="shared" si="10"/>
        <v>21.71</v>
      </c>
      <c r="I77" s="54">
        <f t="shared" si="11"/>
        <v>1863.8035</v>
      </c>
    </row>
    <row r="78" spans="1:9" ht="24" x14ac:dyDescent="0.25">
      <c r="A78" s="50" t="s">
        <v>238</v>
      </c>
      <c r="B78" s="50" t="s">
        <v>239</v>
      </c>
      <c r="C78" s="50" t="s">
        <v>11</v>
      </c>
      <c r="D78" s="51" t="s">
        <v>240</v>
      </c>
      <c r="E78" s="52" t="s">
        <v>48</v>
      </c>
      <c r="F78" s="53">
        <v>85.85</v>
      </c>
      <c r="G78" s="54">
        <v>9.85</v>
      </c>
      <c r="H78" s="54">
        <f t="shared" si="10"/>
        <v>12.07</v>
      </c>
      <c r="I78" s="54">
        <f t="shared" si="11"/>
        <v>1036.2094999999999</v>
      </c>
    </row>
    <row r="79" spans="1:9" s="60" customFormat="1" x14ac:dyDescent="0.25">
      <c r="A79" s="56" t="s">
        <v>241</v>
      </c>
      <c r="B79" s="56"/>
      <c r="C79" s="56"/>
      <c r="D79" s="57" t="s">
        <v>242</v>
      </c>
      <c r="E79" s="57"/>
      <c r="F79" s="58"/>
      <c r="G79" s="57"/>
      <c r="H79" s="57"/>
      <c r="I79" s="59">
        <f>SUM(I80:I82)</f>
        <v>4115.4750000000004</v>
      </c>
    </row>
    <row r="80" spans="1:9" ht="60" x14ac:dyDescent="0.25">
      <c r="A80" s="50" t="s">
        <v>243</v>
      </c>
      <c r="B80" s="50" t="s">
        <v>203</v>
      </c>
      <c r="C80" s="50" t="s">
        <v>11</v>
      </c>
      <c r="D80" s="51" t="s">
        <v>244</v>
      </c>
      <c r="E80" s="52" t="s">
        <v>48</v>
      </c>
      <c r="F80" s="53">
        <v>29.25</v>
      </c>
      <c r="G80" s="54">
        <v>55.85</v>
      </c>
      <c r="H80" s="54">
        <f>TRUNC(G80*(1+$G$3),2)</f>
        <v>68.48</v>
      </c>
      <c r="I80" s="54">
        <f>F80*H80</f>
        <v>2003.0400000000002</v>
      </c>
    </row>
    <row r="81" spans="1:9" ht="48" x14ac:dyDescent="0.25">
      <c r="A81" s="50" t="s">
        <v>245</v>
      </c>
      <c r="B81" s="50" t="s">
        <v>215</v>
      </c>
      <c r="C81" s="50" t="s">
        <v>11</v>
      </c>
      <c r="D81" s="51" t="s">
        <v>216</v>
      </c>
      <c r="E81" s="52" t="s">
        <v>48</v>
      </c>
      <c r="F81" s="53">
        <v>58.5</v>
      </c>
      <c r="G81" s="54">
        <v>4.3600000000000003</v>
      </c>
      <c r="H81" s="54">
        <f>TRUNC(G81*(1+$G$3),2)</f>
        <v>5.34</v>
      </c>
      <c r="I81" s="54">
        <f>F81*H81</f>
        <v>312.39</v>
      </c>
    </row>
    <row r="82" spans="1:9" ht="48" x14ac:dyDescent="0.25">
      <c r="A82" s="50" t="s">
        <v>246</v>
      </c>
      <c r="B82" s="50" t="s">
        <v>209</v>
      </c>
      <c r="C82" s="50" t="s">
        <v>11</v>
      </c>
      <c r="D82" s="51" t="s">
        <v>210</v>
      </c>
      <c r="E82" s="52" t="s">
        <v>48</v>
      </c>
      <c r="F82" s="53">
        <v>58.5</v>
      </c>
      <c r="G82" s="54">
        <v>25.1</v>
      </c>
      <c r="H82" s="54">
        <f>TRUNC(G82*(1+$G$3),2)</f>
        <v>30.77</v>
      </c>
      <c r="I82" s="54">
        <f>F82*H82</f>
        <v>1800.0450000000001</v>
      </c>
    </row>
    <row r="83" spans="1:9" s="49" customFormat="1" x14ac:dyDescent="0.25">
      <c r="A83" s="45" t="s">
        <v>247</v>
      </c>
      <c r="B83" s="45"/>
      <c r="C83" s="45"/>
      <c r="D83" s="46" t="s">
        <v>248</v>
      </c>
      <c r="E83" s="46"/>
      <c r="F83" s="55"/>
      <c r="G83" s="46"/>
      <c r="H83" s="46"/>
      <c r="I83" s="48">
        <f>I84+I91</f>
        <v>35670.187940000003</v>
      </c>
    </row>
    <row r="84" spans="1:9" s="60" customFormat="1" x14ac:dyDescent="0.25">
      <c r="A84" s="56" t="s">
        <v>249</v>
      </c>
      <c r="B84" s="56"/>
      <c r="C84" s="56"/>
      <c r="D84" s="57" t="s">
        <v>250</v>
      </c>
      <c r="E84" s="57"/>
      <c r="F84" s="58"/>
      <c r="G84" s="57"/>
      <c r="H84" s="57"/>
      <c r="I84" s="59">
        <f>SUM(I85:I90)</f>
        <v>19457.53184</v>
      </c>
    </row>
    <row r="85" spans="1:9" ht="48" x14ac:dyDescent="0.25">
      <c r="A85" s="50" t="s">
        <v>251</v>
      </c>
      <c r="B85" s="50" t="s">
        <v>252</v>
      </c>
      <c r="C85" s="50" t="s">
        <v>11</v>
      </c>
      <c r="D85" s="51" t="s">
        <v>253</v>
      </c>
      <c r="E85" s="52" t="s">
        <v>48</v>
      </c>
      <c r="F85" s="53">
        <v>66.7</v>
      </c>
      <c r="G85" s="54">
        <v>64.38</v>
      </c>
      <c r="H85" s="54">
        <f t="shared" ref="H85:H90" si="12">TRUNC(G85*(1+$G$3),2)</f>
        <v>78.94</v>
      </c>
      <c r="I85" s="54">
        <f t="shared" ref="I85:I90" si="13">F85*H85</f>
        <v>5265.2979999999998</v>
      </c>
    </row>
    <row r="86" spans="1:9" x14ac:dyDescent="0.25">
      <c r="A86" s="50" t="s">
        <v>254</v>
      </c>
      <c r="B86" s="50" t="s">
        <v>255</v>
      </c>
      <c r="C86" s="50" t="s">
        <v>15</v>
      </c>
      <c r="D86" s="51" t="s">
        <v>256</v>
      </c>
      <c r="E86" s="52" t="s">
        <v>48</v>
      </c>
      <c r="F86" s="53">
        <v>166.68</v>
      </c>
      <c r="G86" s="54">
        <v>8.0299999999999994</v>
      </c>
      <c r="H86" s="54">
        <f t="shared" si="12"/>
        <v>9.84</v>
      </c>
      <c r="I86" s="54">
        <f t="shared" si="13"/>
        <v>1640.1312</v>
      </c>
    </row>
    <row r="87" spans="1:9" ht="48" x14ac:dyDescent="0.25">
      <c r="A87" s="50" t="s">
        <v>257</v>
      </c>
      <c r="B87" s="50" t="s">
        <v>258</v>
      </c>
      <c r="C87" s="50" t="s">
        <v>15</v>
      </c>
      <c r="D87" s="51" t="s">
        <v>259</v>
      </c>
      <c r="E87" s="52" t="s">
        <v>48</v>
      </c>
      <c r="F87" s="53">
        <v>4.6100000000000003</v>
      </c>
      <c r="G87" s="54">
        <v>84.78</v>
      </c>
      <c r="H87" s="54">
        <f t="shared" si="12"/>
        <v>103.95</v>
      </c>
      <c r="I87" s="54">
        <f t="shared" si="13"/>
        <v>479.20950000000005</v>
      </c>
    </row>
    <row r="88" spans="1:9" ht="36" x14ac:dyDescent="0.25">
      <c r="A88" s="50" t="s">
        <v>260</v>
      </c>
      <c r="B88" s="50" t="s">
        <v>261</v>
      </c>
      <c r="C88" s="50" t="s">
        <v>15</v>
      </c>
      <c r="D88" s="51" t="s">
        <v>262</v>
      </c>
      <c r="E88" s="52" t="s">
        <v>48</v>
      </c>
      <c r="F88" s="53">
        <v>10.561999999999999</v>
      </c>
      <c r="G88" s="54">
        <v>260.13</v>
      </c>
      <c r="H88" s="54">
        <f t="shared" si="12"/>
        <v>318.97000000000003</v>
      </c>
      <c r="I88" s="54">
        <f t="shared" si="13"/>
        <v>3368.9611399999999</v>
      </c>
    </row>
    <row r="89" spans="1:9" ht="48" x14ac:dyDescent="0.25">
      <c r="A89" s="50" t="s">
        <v>263</v>
      </c>
      <c r="B89" s="50" t="s">
        <v>264</v>
      </c>
      <c r="C89" s="50" t="s">
        <v>15</v>
      </c>
      <c r="D89" s="51" t="s">
        <v>265</v>
      </c>
      <c r="E89" s="52" t="s">
        <v>266</v>
      </c>
      <c r="F89" s="53">
        <v>1</v>
      </c>
      <c r="G89" s="54">
        <v>268.61</v>
      </c>
      <c r="H89" s="54">
        <f t="shared" si="12"/>
        <v>329.36</v>
      </c>
      <c r="I89" s="54">
        <f t="shared" si="13"/>
        <v>329.36</v>
      </c>
    </row>
    <row r="90" spans="1:9" ht="36" x14ac:dyDescent="0.25">
      <c r="A90" s="50" t="s">
        <v>267</v>
      </c>
      <c r="B90" s="50" t="s">
        <v>268</v>
      </c>
      <c r="C90" s="50" t="s">
        <v>11</v>
      </c>
      <c r="D90" s="51" t="s">
        <v>269</v>
      </c>
      <c r="E90" s="52" t="s">
        <v>48</v>
      </c>
      <c r="F90" s="53">
        <v>141.19999999999999</v>
      </c>
      <c r="G90" s="54">
        <v>48.37</v>
      </c>
      <c r="H90" s="54">
        <f t="shared" si="12"/>
        <v>59.31</v>
      </c>
      <c r="I90" s="54">
        <f t="shared" si="13"/>
        <v>8374.5720000000001</v>
      </c>
    </row>
    <row r="91" spans="1:9" s="60" customFormat="1" x14ac:dyDescent="0.25">
      <c r="A91" s="56" t="s">
        <v>270</v>
      </c>
      <c r="B91" s="56"/>
      <c r="C91" s="56"/>
      <c r="D91" s="57" t="s">
        <v>271</v>
      </c>
      <c r="E91" s="57"/>
      <c r="F91" s="58"/>
      <c r="G91" s="57"/>
      <c r="H91" s="57"/>
      <c r="I91" s="59">
        <f>SUM(I92:I96)</f>
        <v>16212.6561</v>
      </c>
    </row>
    <row r="92" spans="1:9" ht="24" x14ac:dyDescent="0.25">
      <c r="A92" s="50" t="s">
        <v>272</v>
      </c>
      <c r="B92" s="50" t="s">
        <v>273</v>
      </c>
      <c r="C92" s="50" t="s">
        <v>11</v>
      </c>
      <c r="D92" s="51" t="s">
        <v>274</v>
      </c>
      <c r="E92" s="52" t="s">
        <v>48</v>
      </c>
      <c r="F92" s="53">
        <v>85.85</v>
      </c>
      <c r="G92" s="54">
        <v>10.83</v>
      </c>
      <c r="H92" s="54">
        <f>TRUNC(G92*(1+$G$3),2)</f>
        <v>13.27</v>
      </c>
      <c r="I92" s="54">
        <f>F92*H92</f>
        <v>1139.2294999999999</v>
      </c>
    </row>
    <row r="93" spans="1:9" ht="48" x14ac:dyDescent="0.25">
      <c r="A93" s="50" t="s">
        <v>275</v>
      </c>
      <c r="B93" s="50" t="s">
        <v>252</v>
      </c>
      <c r="C93" s="50" t="s">
        <v>11</v>
      </c>
      <c r="D93" s="51" t="s">
        <v>253</v>
      </c>
      <c r="E93" s="52" t="s">
        <v>48</v>
      </c>
      <c r="F93" s="53">
        <v>85.85</v>
      </c>
      <c r="G93" s="54">
        <v>64.38</v>
      </c>
      <c r="H93" s="54">
        <f>TRUNC(G93*(1+$G$3),2)</f>
        <v>78.94</v>
      </c>
      <c r="I93" s="54">
        <f>F93*H93</f>
        <v>6776.9989999999998</v>
      </c>
    </row>
    <row r="94" spans="1:9" ht="36" x14ac:dyDescent="0.25">
      <c r="A94" s="50" t="s">
        <v>276</v>
      </c>
      <c r="B94" s="50" t="s">
        <v>277</v>
      </c>
      <c r="C94" s="50" t="s">
        <v>11</v>
      </c>
      <c r="D94" s="51" t="s">
        <v>278</v>
      </c>
      <c r="E94" s="52" t="s">
        <v>48</v>
      </c>
      <c r="F94" s="53">
        <v>85.85</v>
      </c>
      <c r="G94" s="54">
        <v>35.58</v>
      </c>
      <c r="H94" s="54">
        <f>TRUNC(G94*(1+$G$3),2)</f>
        <v>43.62</v>
      </c>
      <c r="I94" s="54">
        <f>F94*H94</f>
        <v>3744.7769999999996</v>
      </c>
    </row>
    <row r="95" spans="1:9" ht="48" x14ac:dyDescent="0.25">
      <c r="A95" s="50" t="s">
        <v>279</v>
      </c>
      <c r="B95" s="50" t="s">
        <v>280</v>
      </c>
      <c r="C95" s="50" t="s">
        <v>11</v>
      </c>
      <c r="D95" s="51" t="s">
        <v>281</v>
      </c>
      <c r="E95" s="52" t="s">
        <v>48</v>
      </c>
      <c r="F95" s="53">
        <v>85.85</v>
      </c>
      <c r="G95" s="54">
        <v>39.28</v>
      </c>
      <c r="H95" s="54">
        <f>TRUNC(G95*(1+$G$3),2)</f>
        <v>48.16</v>
      </c>
      <c r="I95" s="54">
        <f>F95*H95</f>
        <v>4134.5359999999991</v>
      </c>
    </row>
    <row r="96" spans="1:9" ht="36" x14ac:dyDescent="0.25">
      <c r="A96" s="50" t="s">
        <v>282</v>
      </c>
      <c r="B96" s="50" t="s">
        <v>283</v>
      </c>
      <c r="C96" s="50" t="s">
        <v>11</v>
      </c>
      <c r="D96" s="51" t="s">
        <v>284</v>
      </c>
      <c r="E96" s="52" t="s">
        <v>56</v>
      </c>
      <c r="F96" s="53">
        <v>52.27</v>
      </c>
      <c r="G96" s="54">
        <v>6.51</v>
      </c>
      <c r="H96" s="54">
        <f>TRUNC(G96*(1+$G$3),2)</f>
        <v>7.98</v>
      </c>
      <c r="I96" s="54">
        <f>F96*H96</f>
        <v>417.11460000000005</v>
      </c>
    </row>
    <row r="97" spans="1:9" s="49" customFormat="1" x14ac:dyDescent="0.25">
      <c r="A97" s="45" t="s">
        <v>285</v>
      </c>
      <c r="B97" s="45"/>
      <c r="C97" s="45"/>
      <c r="D97" s="46" t="s">
        <v>286</v>
      </c>
      <c r="E97" s="46"/>
      <c r="F97" s="55"/>
      <c r="G97" s="46"/>
      <c r="H97" s="46"/>
      <c r="I97" s="48">
        <f>SUM(I98:I101)</f>
        <v>21269.0694</v>
      </c>
    </row>
    <row r="98" spans="1:9" ht="36" x14ac:dyDescent="0.25">
      <c r="A98" s="50" t="s">
        <v>287</v>
      </c>
      <c r="B98" s="50" t="s">
        <v>288</v>
      </c>
      <c r="C98" s="50" t="s">
        <v>15</v>
      </c>
      <c r="D98" s="51" t="s">
        <v>289</v>
      </c>
      <c r="E98" s="52" t="s">
        <v>48</v>
      </c>
      <c r="F98" s="53">
        <v>42.12</v>
      </c>
      <c r="G98" s="54">
        <v>216.26</v>
      </c>
      <c r="H98" s="54">
        <f>TRUNC(G98*(1+$G$3),2)</f>
        <v>265.17</v>
      </c>
      <c r="I98" s="54">
        <f>F98*H98</f>
        <v>11168.9604</v>
      </c>
    </row>
    <row r="99" spans="1:9" ht="60" x14ac:dyDescent="0.25">
      <c r="A99" s="50" t="s">
        <v>290</v>
      </c>
      <c r="B99" s="50" t="s">
        <v>291</v>
      </c>
      <c r="C99" s="50" t="s">
        <v>11</v>
      </c>
      <c r="D99" s="51" t="s">
        <v>292</v>
      </c>
      <c r="E99" s="52" t="s">
        <v>48</v>
      </c>
      <c r="F99" s="53">
        <v>3.9</v>
      </c>
      <c r="G99" s="54">
        <v>182.85</v>
      </c>
      <c r="H99" s="54">
        <f>TRUNC(G99*(1+$G$3),2)</f>
        <v>224.21</v>
      </c>
      <c r="I99" s="54">
        <f>F99*H99</f>
        <v>874.41899999999998</v>
      </c>
    </row>
    <row r="100" spans="1:9" ht="24" x14ac:dyDescent="0.25">
      <c r="A100" s="50" t="s">
        <v>293</v>
      </c>
      <c r="B100" s="50" t="s">
        <v>294</v>
      </c>
      <c r="C100" s="50" t="s">
        <v>162</v>
      </c>
      <c r="D100" s="51" t="s">
        <v>295</v>
      </c>
      <c r="E100" s="52" t="s">
        <v>296</v>
      </c>
      <c r="F100" s="53">
        <v>2</v>
      </c>
      <c r="G100" s="54">
        <v>1536.9</v>
      </c>
      <c r="H100" s="54">
        <f>TRUNC(G100*(1+$G$3),2)</f>
        <v>1884.54</v>
      </c>
      <c r="I100" s="54">
        <f>F100*H100</f>
        <v>3769.08</v>
      </c>
    </row>
    <row r="101" spans="1:9" ht="24" x14ac:dyDescent="0.25">
      <c r="A101" s="50" t="s">
        <v>297</v>
      </c>
      <c r="B101" s="50" t="s">
        <v>298</v>
      </c>
      <c r="C101" s="50" t="s">
        <v>17</v>
      </c>
      <c r="D101" s="51" t="s">
        <v>299</v>
      </c>
      <c r="E101" s="52" t="s">
        <v>296</v>
      </c>
      <c r="F101" s="53">
        <v>1</v>
      </c>
      <c r="G101" s="54">
        <v>4450.0200000000004</v>
      </c>
      <c r="H101" s="54">
        <f>TRUNC(G101*(1+$G$3),2)</f>
        <v>5456.61</v>
      </c>
      <c r="I101" s="54">
        <f>F101*H101</f>
        <v>5456.61</v>
      </c>
    </row>
    <row r="102" spans="1:9" s="49" customFormat="1" x14ac:dyDescent="0.25">
      <c r="A102" s="45" t="s">
        <v>300</v>
      </c>
      <c r="B102" s="45"/>
      <c r="C102" s="45"/>
      <c r="D102" s="46" t="s">
        <v>301</v>
      </c>
      <c r="E102" s="46"/>
      <c r="F102" s="55"/>
      <c r="G102" s="46"/>
      <c r="H102" s="46"/>
      <c r="I102" s="48">
        <f>I103+I113+I120+I194</f>
        <v>56158.502700000005</v>
      </c>
    </row>
    <row r="103" spans="1:9" s="60" customFormat="1" x14ac:dyDescent="0.25">
      <c r="A103" s="56" t="s">
        <v>302</v>
      </c>
      <c r="B103" s="56"/>
      <c r="C103" s="56"/>
      <c r="D103" s="57" t="s">
        <v>303</v>
      </c>
      <c r="E103" s="57"/>
      <c r="F103" s="58"/>
      <c r="G103" s="57"/>
      <c r="H103" s="57"/>
      <c r="I103" s="59">
        <f>SUM(I104:I112)</f>
        <v>10951.990000000002</v>
      </c>
    </row>
    <row r="104" spans="1:9" ht="24" x14ac:dyDescent="0.25">
      <c r="A104" s="50" t="s">
        <v>304</v>
      </c>
      <c r="B104" s="50" t="s">
        <v>305</v>
      </c>
      <c r="C104" s="50" t="s">
        <v>15</v>
      </c>
      <c r="D104" s="51" t="s">
        <v>306</v>
      </c>
      <c r="E104" s="52" t="s">
        <v>266</v>
      </c>
      <c r="F104" s="53">
        <v>1</v>
      </c>
      <c r="G104" s="54">
        <v>2036.63</v>
      </c>
      <c r="H104" s="54">
        <f t="shared" ref="H104:H112" si="14">TRUNC(G104*(1+$G$3),2)</f>
        <v>2497.31</v>
      </c>
      <c r="I104" s="54">
        <f t="shared" ref="I104:I112" si="15">F104*H104</f>
        <v>2497.31</v>
      </c>
    </row>
    <row r="105" spans="1:9" ht="60" x14ac:dyDescent="0.25">
      <c r="A105" s="50" t="s">
        <v>307</v>
      </c>
      <c r="B105" s="50" t="s">
        <v>308</v>
      </c>
      <c r="C105" s="50" t="s">
        <v>21</v>
      </c>
      <c r="D105" s="51" t="s">
        <v>309</v>
      </c>
      <c r="E105" s="52" t="s">
        <v>52</v>
      </c>
      <c r="F105" s="53">
        <v>1</v>
      </c>
      <c r="G105" s="54">
        <v>454.22</v>
      </c>
      <c r="H105" s="54">
        <f t="shared" si="14"/>
        <v>556.96</v>
      </c>
      <c r="I105" s="54">
        <f t="shared" si="15"/>
        <v>556.96</v>
      </c>
    </row>
    <row r="106" spans="1:9" ht="24" x14ac:dyDescent="0.25">
      <c r="A106" s="50" t="s">
        <v>310</v>
      </c>
      <c r="B106" s="50" t="s">
        <v>311</v>
      </c>
      <c r="C106" s="50" t="s">
        <v>15</v>
      </c>
      <c r="D106" s="51" t="s">
        <v>312</v>
      </c>
      <c r="E106" s="52" t="s">
        <v>185</v>
      </c>
      <c r="F106" s="53">
        <v>50</v>
      </c>
      <c r="G106" s="54">
        <v>29.88</v>
      </c>
      <c r="H106" s="54">
        <f t="shared" si="14"/>
        <v>36.630000000000003</v>
      </c>
      <c r="I106" s="54">
        <f t="shared" si="15"/>
        <v>1831.5000000000002</v>
      </c>
    </row>
    <row r="107" spans="1:9" ht="60" x14ac:dyDescent="0.25">
      <c r="A107" s="50" t="s">
        <v>313</v>
      </c>
      <c r="B107" s="50" t="s">
        <v>314</v>
      </c>
      <c r="C107" s="50" t="s">
        <v>11</v>
      </c>
      <c r="D107" s="51" t="s">
        <v>315</v>
      </c>
      <c r="E107" s="52" t="s">
        <v>52</v>
      </c>
      <c r="F107" s="53">
        <v>17</v>
      </c>
      <c r="G107" s="54">
        <v>92.33</v>
      </c>
      <c r="H107" s="54">
        <f t="shared" si="14"/>
        <v>113.21</v>
      </c>
      <c r="I107" s="54">
        <f t="shared" si="15"/>
        <v>1924.57</v>
      </c>
    </row>
    <row r="108" spans="1:9" ht="36" x14ac:dyDescent="0.25">
      <c r="A108" s="50" t="s">
        <v>316</v>
      </c>
      <c r="B108" s="50" t="s">
        <v>317</v>
      </c>
      <c r="C108" s="50" t="s">
        <v>11</v>
      </c>
      <c r="D108" s="51" t="s">
        <v>318</v>
      </c>
      <c r="E108" s="52" t="s">
        <v>52</v>
      </c>
      <c r="F108" s="53">
        <v>17</v>
      </c>
      <c r="G108" s="54">
        <v>48.3</v>
      </c>
      <c r="H108" s="54">
        <f t="shared" si="14"/>
        <v>59.22</v>
      </c>
      <c r="I108" s="54">
        <f t="shared" si="15"/>
        <v>1006.74</v>
      </c>
    </row>
    <row r="109" spans="1:9" ht="36" x14ac:dyDescent="0.25">
      <c r="A109" s="50" t="s">
        <v>319</v>
      </c>
      <c r="B109" s="50" t="s">
        <v>320</v>
      </c>
      <c r="C109" s="50" t="s">
        <v>15</v>
      </c>
      <c r="D109" s="51" t="s">
        <v>321</v>
      </c>
      <c r="E109" s="52" t="s">
        <v>322</v>
      </c>
      <c r="F109" s="53">
        <v>4</v>
      </c>
      <c r="G109" s="54">
        <v>176.23</v>
      </c>
      <c r="H109" s="54">
        <f t="shared" si="14"/>
        <v>216.09</v>
      </c>
      <c r="I109" s="54">
        <f t="shared" si="15"/>
        <v>864.36</v>
      </c>
    </row>
    <row r="110" spans="1:9" ht="48" x14ac:dyDescent="0.25">
      <c r="A110" s="50" t="s">
        <v>323</v>
      </c>
      <c r="B110" s="50" t="s">
        <v>324</v>
      </c>
      <c r="C110" s="50" t="s">
        <v>15</v>
      </c>
      <c r="D110" s="51" t="s">
        <v>325</v>
      </c>
      <c r="E110" s="52" t="s">
        <v>322</v>
      </c>
      <c r="F110" s="53">
        <v>5</v>
      </c>
      <c r="G110" s="54">
        <v>147.02000000000001</v>
      </c>
      <c r="H110" s="54">
        <f t="shared" si="14"/>
        <v>180.27</v>
      </c>
      <c r="I110" s="54">
        <f t="shared" si="15"/>
        <v>901.35</v>
      </c>
    </row>
    <row r="111" spans="1:9" ht="48" x14ac:dyDescent="0.25">
      <c r="A111" s="50" t="s">
        <v>326</v>
      </c>
      <c r="B111" s="50" t="s">
        <v>327</v>
      </c>
      <c r="C111" s="50" t="s">
        <v>162</v>
      </c>
      <c r="D111" s="51" t="s">
        <v>328</v>
      </c>
      <c r="E111" s="52" t="s">
        <v>52</v>
      </c>
      <c r="F111" s="53">
        <v>9</v>
      </c>
      <c r="G111" s="54">
        <v>95.06</v>
      </c>
      <c r="H111" s="54">
        <f t="shared" si="14"/>
        <v>116.56</v>
      </c>
      <c r="I111" s="54">
        <f t="shared" si="15"/>
        <v>1049.04</v>
      </c>
    </row>
    <row r="112" spans="1:9" ht="24" x14ac:dyDescent="0.25">
      <c r="A112" s="50" t="s">
        <v>329</v>
      </c>
      <c r="B112" s="50" t="s">
        <v>330</v>
      </c>
      <c r="C112" s="50" t="s">
        <v>11</v>
      </c>
      <c r="D112" s="51" t="s">
        <v>331</v>
      </c>
      <c r="E112" s="52" t="s">
        <v>52</v>
      </c>
      <c r="F112" s="53">
        <v>2</v>
      </c>
      <c r="G112" s="54">
        <v>130.55000000000001</v>
      </c>
      <c r="H112" s="54">
        <f t="shared" si="14"/>
        <v>160.08000000000001</v>
      </c>
      <c r="I112" s="54">
        <f t="shared" si="15"/>
        <v>320.16000000000003</v>
      </c>
    </row>
    <row r="113" spans="1:9" s="60" customFormat="1" x14ac:dyDescent="0.25">
      <c r="A113" s="56" t="s">
        <v>332</v>
      </c>
      <c r="B113" s="56"/>
      <c r="C113" s="56"/>
      <c r="D113" s="57" t="s">
        <v>333</v>
      </c>
      <c r="E113" s="57"/>
      <c r="F113" s="58"/>
      <c r="G113" s="57"/>
      <c r="H113" s="57"/>
      <c r="I113" s="59">
        <f>SUM(I114:I119)</f>
        <v>2777.2700000000004</v>
      </c>
    </row>
    <row r="114" spans="1:9" ht="24" x14ac:dyDescent="0.25">
      <c r="A114" s="50" t="s">
        <v>334</v>
      </c>
      <c r="B114" s="50" t="s">
        <v>335</v>
      </c>
      <c r="C114" s="50" t="s">
        <v>15</v>
      </c>
      <c r="D114" s="51" t="s">
        <v>336</v>
      </c>
      <c r="E114" s="52" t="s">
        <v>322</v>
      </c>
      <c r="F114" s="53">
        <v>4</v>
      </c>
      <c r="G114" s="54">
        <v>250.02</v>
      </c>
      <c r="H114" s="54">
        <f t="shared" ref="H114:H119" si="16">TRUNC(G114*(1+$G$3),2)</f>
        <v>306.57</v>
      </c>
      <c r="I114" s="54">
        <f t="shared" ref="I114:I119" si="17">F114*H114</f>
        <v>1226.28</v>
      </c>
    </row>
    <row r="115" spans="1:9" x14ac:dyDescent="0.25">
      <c r="A115" s="50" t="s">
        <v>337</v>
      </c>
      <c r="B115" s="50" t="s">
        <v>338</v>
      </c>
      <c r="C115" s="50" t="s">
        <v>15</v>
      </c>
      <c r="D115" s="51" t="s">
        <v>339</v>
      </c>
      <c r="E115" s="52" t="s">
        <v>266</v>
      </c>
      <c r="F115" s="53">
        <v>2</v>
      </c>
      <c r="G115" s="54">
        <v>364.13</v>
      </c>
      <c r="H115" s="54">
        <f t="shared" si="16"/>
        <v>446.49</v>
      </c>
      <c r="I115" s="54">
        <f t="shared" si="17"/>
        <v>892.98</v>
      </c>
    </row>
    <row r="116" spans="1:9" ht="24" x14ac:dyDescent="0.25">
      <c r="A116" s="50" t="s">
        <v>340</v>
      </c>
      <c r="B116" s="50" t="s">
        <v>341</v>
      </c>
      <c r="C116" s="50" t="s">
        <v>15</v>
      </c>
      <c r="D116" s="51" t="s">
        <v>342</v>
      </c>
      <c r="E116" s="52" t="s">
        <v>266</v>
      </c>
      <c r="F116" s="53">
        <v>2</v>
      </c>
      <c r="G116" s="54">
        <v>137.29</v>
      </c>
      <c r="H116" s="54">
        <f t="shared" si="16"/>
        <v>168.34</v>
      </c>
      <c r="I116" s="54">
        <f t="shared" si="17"/>
        <v>336.68</v>
      </c>
    </row>
    <row r="117" spans="1:9" ht="24" x14ac:dyDescent="0.25">
      <c r="A117" s="50" t="s">
        <v>343</v>
      </c>
      <c r="B117" s="50" t="s">
        <v>132</v>
      </c>
      <c r="C117" s="50" t="s">
        <v>11</v>
      </c>
      <c r="D117" s="51" t="s">
        <v>133</v>
      </c>
      <c r="E117" s="52" t="s">
        <v>85</v>
      </c>
      <c r="F117" s="53">
        <v>1</v>
      </c>
      <c r="G117" s="54">
        <v>50.59</v>
      </c>
      <c r="H117" s="54">
        <f t="shared" si="16"/>
        <v>62.03</v>
      </c>
      <c r="I117" s="54">
        <f t="shared" si="17"/>
        <v>62.03</v>
      </c>
    </row>
    <row r="118" spans="1:9" ht="24" x14ac:dyDescent="0.25">
      <c r="A118" s="50" t="s">
        <v>344</v>
      </c>
      <c r="B118" s="50" t="s">
        <v>345</v>
      </c>
      <c r="C118" s="50" t="s">
        <v>11</v>
      </c>
      <c r="D118" s="51" t="s">
        <v>346</v>
      </c>
      <c r="E118" s="52" t="s">
        <v>56</v>
      </c>
      <c r="F118" s="53">
        <v>20</v>
      </c>
      <c r="G118" s="54">
        <v>5.87</v>
      </c>
      <c r="H118" s="54">
        <f t="shared" si="16"/>
        <v>7.19</v>
      </c>
      <c r="I118" s="54">
        <f t="shared" si="17"/>
        <v>143.80000000000001</v>
      </c>
    </row>
    <row r="119" spans="1:9" x14ac:dyDescent="0.25">
      <c r="A119" s="50" t="s">
        <v>347</v>
      </c>
      <c r="B119" s="50" t="s">
        <v>348</v>
      </c>
      <c r="C119" s="50" t="s">
        <v>15</v>
      </c>
      <c r="D119" s="51" t="s">
        <v>349</v>
      </c>
      <c r="E119" s="52" t="s">
        <v>185</v>
      </c>
      <c r="F119" s="53">
        <v>15</v>
      </c>
      <c r="G119" s="54">
        <v>6.28</v>
      </c>
      <c r="H119" s="54">
        <f t="shared" si="16"/>
        <v>7.7</v>
      </c>
      <c r="I119" s="54">
        <f t="shared" si="17"/>
        <v>115.5</v>
      </c>
    </row>
    <row r="120" spans="1:9" s="60" customFormat="1" x14ac:dyDescent="0.25">
      <c r="A120" s="56" t="s">
        <v>350</v>
      </c>
      <c r="B120" s="56"/>
      <c r="C120" s="56"/>
      <c r="D120" s="57" t="s">
        <v>351</v>
      </c>
      <c r="E120" s="57"/>
      <c r="F120" s="58"/>
      <c r="G120" s="57"/>
      <c r="H120" s="57"/>
      <c r="I120" s="59">
        <f>I121+I139+I151+I166+I171+I178</f>
        <v>28969.804900000003</v>
      </c>
    </row>
    <row r="121" spans="1:9" s="65" customFormat="1" x14ac:dyDescent="0.25">
      <c r="A121" s="61" t="s">
        <v>352</v>
      </c>
      <c r="B121" s="61"/>
      <c r="C121" s="61"/>
      <c r="D121" s="62" t="s">
        <v>353</v>
      </c>
      <c r="E121" s="62"/>
      <c r="F121" s="63"/>
      <c r="G121" s="62"/>
      <c r="H121" s="62"/>
      <c r="I121" s="64">
        <f>SUM(I122:I138)</f>
        <v>11083.8372</v>
      </c>
    </row>
    <row r="122" spans="1:9" ht="48" x14ac:dyDescent="0.25">
      <c r="A122" s="50" t="s">
        <v>354</v>
      </c>
      <c r="B122" s="50" t="s">
        <v>355</v>
      </c>
      <c r="C122" s="50" t="s">
        <v>11</v>
      </c>
      <c r="D122" s="51" t="s">
        <v>356</v>
      </c>
      <c r="E122" s="52" t="s">
        <v>52</v>
      </c>
      <c r="F122" s="53">
        <v>1</v>
      </c>
      <c r="G122" s="54">
        <v>196.48</v>
      </c>
      <c r="H122" s="54">
        <f t="shared" ref="H122:H138" si="18">TRUNC(G122*(1+$G$3),2)</f>
        <v>240.92</v>
      </c>
      <c r="I122" s="54">
        <f t="shared" ref="I122:I138" si="19">F122*H122</f>
        <v>240.92</v>
      </c>
    </row>
    <row r="123" spans="1:9" ht="36" x14ac:dyDescent="0.25">
      <c r="A123" s="50" t="s">
        <v>357</v>
      </c>
      <c r="B123" s="50" t="s">
        <v>358</v>
      </c>
      <c r="C123" s="50" t="s">
        <v>11</v>
      </c>
      <c r="D123" s="51" t="s">
        <v>359</v>
      </c>
      <c r="E123" s="52" t="s">
        <v>52</v>
      </c>
      <c r="F123" s="53">
        <v>2</v>
      </c>
      <c r="G123" s="54">
        <v>273.68</v>
      </c>
      <c r="H123" s="54">
        <f t="shared" si="18"/>
        <v>335.58</v>
      </c>
      <c r="I123" s="54">
        <f t="shared" si="19"/>
        <v>671.16</v>
      </c>
    </row>
    <row r="124" spans="1:9" ht="48" x14ac:dyDescent="0.25">
      <c r="A124" s="50" t="s">
        <v>360</v>
      </c>
      <c r="B124" s="50" t="s">
        <v>361</v>
      </c>
      <c r="C124" s="50" t="s">
        <v>11</v>
      </c>
      <c r="D124" s="51" t="s">
        <v>362</v>
      </c>
      <c r="E124" s="52" t="s">
        <v>52</v>
      </c>
      <c r="F124" s="53">
        <v>3</v>
      </c>
      <c r="G124" s="54">
        <v>25.51</v>
      </c>
      <c r="H124" s="54">
        <f t="shared" si="18"/>
        <v>31.28</v>
      </c>
      <c r="I124" s="54">
        <f t="shared" si="19"/>
        <v>93.84</v>
      </c>
    </row>
    <row r="125" spans="1:9" ht="48" x14ac:dyDescent="0.25">
      <c r="A125" s="50" t="s">
        <v>363</v>
      </c>
      <c r="B125" s="50" t="s">
        <v>364</v>
      </c>
      <c r="C125" s="50" t="s">
        <v>11</v>
      </c>
      <c r="D125" s="51" t="s">
        <v>365</v>
      </c>
      <c r="E125" s="52" t="s">
        <v>52</v>
      </c>
      <c r="F125" s="53">
        <v>3</v>
      </c>
      <c r="G125" s="54">
        <v>6.9</v>
      </c>
      <c r="H125" s="54">
        <f t="shared" si="18"/>
        <v>8.4600000000000009</v>
      </c>
      <c r="I125" s="54">
        <f t="shared" si="19"/>
        <v>25.380000000000003</v>
      </c>
    </row>
    <row r="126" spans="1:9" ht="48" x14ac:dyDescent="0.25">
      <c r="A126" s="50" t="s">
        <v>366</v>
      </c>
      <c r="B126" s="50" t="s">
        <v>367</v>
      </c>
      <c r="C126" s="50" t="s">
        <v>11</v>
      </c>
      <c r="D126" s="51" t="s">
        <v>368</v>
      </c>
      <c r="E126" s="52" t="s">
        <v>52</v>
      </c>
      <c r="F126" s="53">
        <v>2</v>
      </c>
      <c r="G126" s="54">
        <v>4.67</v>
      </c>
      <c r="H126" s="54">
        <f t="shared" si="18"/>
        <v>5.72</v>
      </c>
      <c r="I126" s="54">
        <f t="shared" si="19"/>
        <v>11.44</v>
      </c>
    </row>
    <row r="127" spans="1:9" ht="48" x14ac:dyDescent="0.25">
      <c r="A127" s="50" t="s">
        <v>369</v>
      </c>
      <c r="B127" s="50" t="s">
        <v>370</v>
      </c>
      <c r="C127" s="50" t="s">
        <v>11</v>
      </c>
      <c r="D127" s="51" t="s">
        <v>371</v>
      </c>
      <c r="E127" s="52" t="s">
        <v>52</v>
      </c>
      <c r="F127" s="53">
        <v>1</v>
      </c>
      <c r="G127" s="54">
        <v>4.9800000000000004</v>
      </c>
      <c r="H127" s="54">
        <f t="shared" si="18"/>
        <v>6.1</v>
      </c>
      <c r="I127" s="54">
        <f t="shared" si="19"/>
        <v>6.1</v>
      </c>
    </row>
    <row r="128" spans="1:9" ht="48" x14ac:dyDescent="0.25">
      <c r="A128" s="50" t="s">
        <v>372</v>
      </c>
      <c r="B128" s="50" t="s">
        <v>373</v>
      </c>
      <c r="C128" s="50" t="s">
        <v>11</v>
      </c>
      <c r="D128" s="51" t="s">
        <v>374</v>
      </c>
      <c r="E128" s="52" t="s">
        <v>52</v>
      </c>
      <c r="F128" s="53">
        <v>5</v>
      </c>
      <c r="G128" s="54">
        <v>16.16</v>
      </c>
      <c r="H128" s="54">
        <f t="shared" si="18"/>
        <v>19.809999999999999</v>
      </c>
      <c r="I128" s="54">
        <f t="shared" si="19"/>
        <v>99.05</v>
      </c>
    </row>
    <row r="129" spans="1:10" ht="48" x14ac:dyDescent="0.25">
      <c r="A129" s="50" t="s">
        <v>375</v>
      </c>
      <c r="B129" s="50" t="s">
        <v>376</v>
      </c>
      <c r="C129" s="50" t="s">
        <v>11</v>
      </c>
      <c r="D129" s="51" t="s">
        <v>377</v>
      </c>
      <c r="E129" s="52" t="s">
        <v>52</v>
      </c>
      <c r="F129" s="53">
        <v>4</v>
      </c>
      <c r="G129" s="54">
        <v>7.2</v>
      </c>
      <c r="H129" s="54">
        <f t="shared" si="18"/>
        <v>8.82</v>
      </c>
      <c r="I129" s="54">
        <f t="shared" si="19"/>
        <v>35.28</v>
      </c>
    </row>
    <row r="130" spans="1:10" ht="48" x14ac:dyDescent="0.25">
      <c r="A130" s="50" t="s">
        <v>378</v>
      </c>
      <c r="B130" s="50" t="s">
        <v>379</v>
      </c>
      <c r="C130" s="50" t="s">
        <v>11</v>
      </c>
      <c r="D130" s="51" t="s">
        <v>380</v>
      </c>
      <c r="E130" s="52" t="s">
        <v>52</v>
      </c>
      <c r="F130" s="53">
        <v>3</v>
      </c>
      <c r="G130" s="54">
        <v>6.46</v>
      </c>
      <c r="H130" s="54">
        <f t="shared" si="18"/>
        <v>7.92</v>
      </c>
      <c r="I130" s="54">
        <f t="shared" si="19"/>
        <v>23.759999999999998</v>
      </c>
    </row>
    <row r="131" spans="1:10" ht="48" x14ac:dyDescent="0.25">
      <c r="A131" s="50" t="s">
        <v>381</v>
      </c>
      <c r="B131" s="50" t="s">
        <v>382</v>
      </c>
      <c r="C131" s="50" t="s">
        <v>11</v>
      </c>
      <c r="D131" s="51" t="s">
        <v>383</v>
      </c>
      <c r="E131" s="52" t="s">
        <v>52</v>
      </c>
      <c r="F131" s="53">
        <v>2</v>
      </c>
      <c r="G131" s="54">
        <v>25.77</v>
      </c>
      <c r="H131" s="54">
        <f t="shared" si="18"/>
        <v>31.59</v>
      </c>
      <c r="I131" s="54">
        <f t="shared" si="19"/>
        <v>63.18</v>
      </c>
    </row>
    <row r="132" spans="1:10" ht="48" x14ac:dyDescent="0.25">
      <c r="A132" s="50" t="s">
        <v>384</v>
      </c>
      <c r="B132" s="50" t="s">
        <v>385</v>
      </c>
      <c r="C132" s="50" t="s">
        <v>11</v>
      </c>
      <c r="D132" s="51" t="s">
        <v>386</v>
      </c>
      <c r="E132" s="52" t="s">
        <v>56</v>
      </c>
      <c r="F132" s="53">
        <v>36</v>
      </c>
      <c r="G132" s="54">
        <v>36.450000000000003</v>
      </c>
      <c r="H132" s="54">
        <f t="shared" si="18"/>
        <v>44.69</v>
      </c>
      <c r="I132" s="54">
        <f t="shared" si="19"/>
        <v>1608.84</v>
      </c>
    </row>
    <row r="133" spans="1:10" ht="48" x14ac:dyDescent="0.25">
      <c r="A133" s="50" t="s">
        <v>387</v>
      </c>
      <c r="B133" s="50" t="s">
        <v>388</v>
      </c>
      <c r="C133" s="50" t="s">
        <v>11</v>
      </c>
      <c r="D133" s="51" t="s">
        <v>389</v>
      </c>
      <c r="E133" s="52" t="s">
        <v>56</v>
      </c>
      <c r="F133" s="53">
        <v>5.66</v>
      </c>
      <c r="G133" s="54">
        <v>18.84</v>
      </c>
      <c r="H133" s="54">
        <f t="shared" si="18"/>
        <v>23.1</v>
      </c>
      <c r="I133" s="54">
        <f t="shared" si="19"/>
        <v>130.74600000000001</v>
      </c>
    </row>
    <row r="134" spans="1:10" ht="48" x14ac:dyDescent="0.25">
      <c r="A134" s="50" t="s">
        <v>390</v>
      </c>
      <c r="B134" s="50" t="s">
        <v>391</v>
      </c>
      <c r="C134" s="50" t="s">
        <v>11</v>
      </c>
      <c r="D134" s="51" t="s">
        <v>392</v>
      </c>
      <c r="E134" s="52" t="s">
        <v>52</v>
      </c>
      <c r="F134" s="53">
        <v>1</v>
      </c>
      <c r="G134" s="54">
        <v>26.9</v>
      </c>
      <c r="H134" s="54">
        <f t="shared" si="18"/>
        <v>32.979999999999997</v>
      </c>
      <c r="I134" s="54">
        <f t="shared" si="19"/>
        <v>32.979999999999997</v>
      </c>
    </row>
    <row r="135" spans="1:10" ht="48" x14ac:dyDescent="0.25">
      <c r="A135" s="50" t="s">
        <v>393</v>
      </c>
      <c r="B135" s="50" t="s">
        <v>394</v>
      </c>
      <c r="C135" s="50" t="s">
        <v>11</v>
      </c>
      <c r="D135" s="51" t="s">
        <v>395</v>
      </c>
      <c r="E135" s="52" t="s">
        <v>56</v>
      </c>
      <c r="F135" s="53">
        <v>5.77</v>
      </c>
      <c r="G135" s="54">
        <v>12.69</v>
      </c>
      <c r="H135" s="54">
        <f t="shared" si="18"/>
        <v>15.56</v>
      </c>
      <c r="I135" s="54">
        <f t="shared" si="19"/>
        <v>89.781199999999998</v>
      </c>
    </row>
    <row r="136" spans="1:10" ht="48" x14ac:dyDescent="0.25">
      <c r="A136" s="50" t="s">
        <v>396</v>
      </c>
      <c r="B136" s="50" t="s">
        <v>397</v>
      </c>
      <c r="C136" s="50" t="s">
        <v>11</v>
      </c>
      <c r="D136" s="51" t="s">
        <v>398</v>
      </c>
      <c r="E136" s="52" t="s">
        <v>52</v>
      </c>
      <c r="F136" s="53">
        <v>4</v>
      </c>
      <c r="G136" s="54">
        <v>20.92</v>
      </c>
      <c r="H136" s="54">
        <f t="shared" si="18"/>
        <v>25.65</v>
      </c>
      <c r="I136" s="54">
        <f t="shared" si="19"/>
        <v>102.6</v>
      </c>
    </row>
    <row r="137" spans="1:10" ht="48" x14ac:dyDescent="0.25">
      <c r="A137" s="50" t="s">
        <v>399</v>
      </c>
      <c r="B137" s="50" t="s">
        <v>400</v>
      </c>
      <c r="C137" s="50" t="s">
        <v>11</v>
      </c>
      <c r="D137" s="51" t="s">
        <v>401</v>
      </c>
      <c r="E137" s="52" t="s">
        <v>52</v>
      </c>
      <c r="F137" s="53">
        <v>1</v>
      </c>
      <c r="G137" s="54">
        <v>4360.84</v>
      </c>
      <c r="H137" s="54">
        <f t="shared" si="18"/>
        <v>5347.26</v>
      </c>
      <c r="I137" s="54">
        <f t="shared" si="19"/>
        <v>5347.26</v>
      </c>
    </row>
    <row r="138" spans="1:10" ht="24" x14ac:dyDescent="0.25">
      <c r="A138" s="50" t="s">
        <v>402</v>
      </c>
      <c r="B138" s="50" t="s">
        <v>403</v>
      </c>
      <c r="C138" s="50" t="s">
        <v>162</v>
      </c>
      <c r="D138" s="51" t="s">
        <v>404</v>
      </c>
      <c r="E138" s="52" t="s">
        <v>266</v>
      </c>
      <c r="F138" s="53">
        <v>1</v>
      </c>
      <c r="G138" s="54">
        <v>2040.06</v>
      </c>
      <c r="H138" s="54">
        <f t="shared" si="18"/>
        <v>2501.52</v>
      </c>
      <c r="I138" s="54">
        <f t="shared" si="19"/>
        <v>2501.52</v>
      </c>
    </row>
    <row r="139" spans="1:10" s="65" customFormat="1" x14ac:dyDescent="0.25">
      <c r="A139" s="61" t="s">
        <v>405</v>
      </c>
      <c r="B139" s="61"/>
      <c r="C139" s="61"/>
      <c r="D139" s="62" t="s">
        <v>406</v>
      </c>
      <c r="E139" s="62"/>
      <c r="F139" s="63"/>
      <c r="G139" s="62"/>
      <c r="H139" s="62"/>
      <c r="I139" s="64">
        <f>SUM(I140:I150)</f>
        <v>5348.03</v>
      </c>
    </row>
    <row r="140" spans="1:10" ht="36" x14ac:dyDescent="0.25">
      <c r="A140" s="50" t="s">
        <v>407</v>
      </c>
      <c r="B140" s="50" t="s">
        <v>408</v>
      </c>
      <c r="C140" s="50" t="s">
        <v>162</v>
      </c>
      <c r="D140" s="51" t="s">
        <v>409</v>
      </c>
      <c r="E140" s="52" t="s">
        <v>266</v>
      </c>
      <c r="F140" s="53">
        <v>3</v>
      </c>
      <c r="G140" s="54">
        <v>18.54</v>
      </c>
      <c r="H140" s="54">
        <f t="shared" ref="H140:H150" si="20">TRUNC(G140*(1+$G$3),2)</f>
        <v>22.73</v>
      </c>
      <c r="I140" s="54">
        <f t="shared" ref="I140:I150" si="21">F140*H140</f>
        <v>68.19</v>
      </c>
    </row>
    <row r="141" spans="1:10" ht="24" x14ac:dyDescent="0.25">
      <c r="A141" s="50" t="s">
        <v>410</v>
      </c>
      <c r="B141" s="50" t="s">
        <v>411</v>
      </c>
      <c r="C141" s="50" t="s">
        <v>11</v>
      </c>
      <c r="D141" s="51" t="s">
        <v>412</v>
      </c>
      <c r="E141" s="52" t="s">
        <v>52</v>
      </c>
      <c r="F141" s="53">
        <v>1</v>
      </c>
      <c r="G141" s="54">
        <v>3150.84</v>
      </c>
      <c r="H141" s="54">
        <f t="shared" si="20"/>
        <v>3863.56</v>
      </c>
      <c r="I141" s="54">
        <f t="shared" si="21"/>
        <v>3863.56</v>
      </c>
      <c r="J141" s="51"/>
    </row>
    <row r="142" spans="1:10" ht="24" x14ac:dyDescent="0.25">
      <c r="A142" s="50" t="s">
        <v>413</v>
      </c>
      <c r="B142" s="50" t="s">
        <v>414</v>
      </c>
      <c r="C142" s="50" t="s">
        <v>11</v>
      </c>
      <c r="D142" s="51" t="s">
        <v>415</v>
      </c>
      <c r="E142" s="52" t="s">
        <v>52</v>
      </c>
      <c r="F142" s="53">
        <v>1</v>
      </c>
      <c r="G142" s="54">
        <v>19.66</v>
      </c>
      <c r="H142" s="54">
        <f t="shared" si="20"/>
        <v>24.1</v>
      </c>
      <c r="I142" s="54">
        <f t="shared" si="21"/>
        <v>24.1</v>
      </c>
    </row>
    <row r="143" spans="1:10" ht="48" x14ac:dyDescent="0.25">
      <c r="A143" s="50" t="s">
        <v>416</v>
      </c>
      <c r="B143" s="50" t="s">
        <v>417</v>
      </c>
      <c r="C143" s="50" t="s">
        <v>11</v>
      </c>
      <c r="D143" s="51" t="s">
        <v>418</v>
      </c>
      <c r="E143" s="52" t="s">
        <v>52</v>
      </c>
      <c r="F143" s="53">
        <v>1</v>
      </c>
      <c r="G143" s="54">
        <v>10.57</v>
      </c>
      <c r="H143" s="54">
        <f t="shared" si="20"/>
        <v>12.96</v>
      </c>
      <c r="I143" s="54">
        <f t="shared" si="21"/>
        <v>12.96</v>
      </c>
    </row>
    <row r="144" spans="1:10" ht="36" x14ac:dyDescent="0.25">
      <c r="A144" s="50" t="s">
        <v>419</v>
      </c>
      <c r="B144" s="50" t="s">
        <v>420</v>
      </c>
      <c r="C144" s="50" t="s">
        <v>11</v>
      </c>
      <c r="D144" s="51" t="s">
        <v>421</v>
      </c>
      <c r="E144" s="52" t="s">
        <v>56</v>
      </c>
      <c r="F144" s="53">
        <v>34</v>
      </c>
      <c r="G144" s="54">
        <v>13.96</v>
      </c>
      <c r="H144" s="54">
        <f t="shared" si="20"/>
        <v>17.11</v>
      </c>
      <c r="I144" s="54">
        <f t="shared" si="21"/>
        <v>581.74</v>
      </c>
    </row>
    <row r="145" spans="1:9" ht="36" x14ac:dyDescent="0.25">
      <c r="A145" s="50" t="s">
        <v>422</v>
      </c>
      <c r="B145" s="50" t="s">
        <v>423</v>
      </c>
      <c r="C145" s="50" t="s">
        <v>11</v>
      </c>
      <c r="D145" s="51" t="s">
        <v>424</v>
      </c>
      <c r="E145" s="52" t="s">
        <v>52</v>
      </c>
      <c r="F145" s="53">
        <v>5</v>
      </c>
      <c r="G145" s="54">
        <v>5.62</v>
      </c>
      <c r="H145" s="54">
        <f t="shared" si="20"/>
        <v>6.89</v>
      </c>
      <c r="I145" s="54">
        <f t="shared" si="21"/>
        <v>34.449999999999996</v>
      </c>
    </row>
    <row r="146" spans="1:9" ht="36" x14ac:dyDescent="0.25">
      <c r="A146" s="50" t="s">
        <v>425</v>
      </c>
      <c r="B146" s="50" t="s">
        <v>426</v>
      </c>
      <c r="C146" s="50" t="s">
        <v>11</v>
      </c>
      <c r="D146" s="51" t="s">
        <v>427</v>
      </c>
      <c r="E146" s="52" t="s">
        <v>52</v>
      </c>
      <c r="F146" s="53">
        <v>8</v>
      </c>
      <c r="G146" s="54">
        <v>7.64</v>
      </c>
      <c r="H146" s="54">
        <f t="shared" si="20"/>
        <v>9.36</v>
      </c>
      <c r="I146" s="54">
        <f t="shared" si="21"/>
        <v>74.88</v>
      </c>
    </row>
    <row r="147" spans="1:9" ht="48" x14ac:dyDescent="0.25">
      <c r="A147" s="50" t="s">
        <v>428</v>
      </c>
      <c r="B147" s="50" t="s">
        <v>429</v>
      </c>
      <c r="C147" s="50" t="s">
        <v>11</v>
      </c>
      <c r="D147" s="51" t="s">
        <v>430</v>
      </c>
      <c r="E147" s="52" t="s">
        <v>52</v>
      </c>
      <c r="F147" s="53">
        <v>6</v>
      </c>
      <c r="G147" s="54">
        <v>32.590000000000003</v>
      </c>
      <c r="H147" s="54">
        <f t="shared" si="20"/>
        <v>39.96</v>
      </c>
      <c r="I147" s="54">
        <f t="shared" si="21"/>
        <v>239.76</v>
      </c>
    </row>
    <row r="148" spans="1:9" ht="48" x14ac:dyDescent="0.25">
      <c r="A148" s="50" t="s">
        <v>431</v>
      </c>
      <c r="B148" s="50" t="s">
        <v>432</v>
      </c>
      <c r="C148" s="50" t="s">
        <v>11</v>
      </c>
      <c r="D148" s="51" t="s">
        <v>433</v>
      </c>
      <c r="E148" s="52" t="s">
        <v>52</v>
      </c>
      <c r="F148" s="53">
        <v>1</v>
      </c>
      <c r="G148" s="54">
        <v>107</v>
      </c>
      <c r="H148" s="54">
        <f t="shared" si="20"/>
        <v>131.19999999999999</v>
      </c>
      <c r="I148" s="54">
        <f t="shared" si="21"/>
        <v>131.19999999999999</v>
      </c>
    </row>
    <row r="149" spans="1:9" ht="24" x14ac:dyDescent="0.25">
      <c r="A149" s="50" t="s">
        <v>434</v>
      </c>
      <c r="B149" s="50" t="s">
        <v>435</v>
      </c>
      <c r="C149" s="50" t="s">
        <v>11</v>
      </c>
      <c r="D149" s="51" t="s">
        <v>436</v>
      </c>
      <c r="E149" s="52" t="s">
        <v>52</v>
      </c>
      <c r="F149" s="53">
        <v>1</v>
      </c>
      <c r="G149" s="54">
        <v>128.13</v>
      </c>
      <c r="H149" s="54">
        <f t="shared" si="20"/>
        <v>157.11000000000001</v>
      </c>
      <c r="I149" s="54">
        <f t="shared" si="21"/>
        <v>157.11000000000001</v>
      </c>
    </row>
    <row r="150" spans="1:9" ht="24" x14ac:dyDescent="0.25">
      <c r="A150" s="50" t="s">
        <v>437</v>
      </c>
      <c r="B150" s="50" t="s">
        <v>330</v>
      </c>
      <c r="C150" s="50" t="s">
        <v>11</v>
      </c>
      <c r="D150" s="51" t="s">
        <v>331</v>
      </c>
      <c r="E150" s="52" t="s">
        <v>52</v>
      </c>
      <c r="F150" s="53">
        <v>1</v>
      </c>
      <c r="G150" s="54">
        <v>130.55000000000001</v>
      </c>
      <c r="H150" s="54">
        <f t="shared" si="20"/>
        <v>160.08000000000001</v>
      </c>
      <c r="I150" s="54">
        <f t="shared" si="21"/>
        <v>160.08000000000001</v>
      </c>
    </row>
    <row r="151" spans="1:9" s="65" customFormat="1" x14ac:dyDescent="0.25">
      <c r="A151" s="61" t="s">
        <v>438</v>
      </c>
      <c r="B151" s="61"/>
      <c r="C151" s="61"/>
      <c r="D151" s="62" t="s">
        <v>439</v>
      </c>
      <c r="E151" s="62"/>
      <c r="F151" s="63"/>
      <c r="G151" s="62"/>
      <c r="H151" s="62"/>
      <c r="I151" s="64">
        <f>SUM(I152:I165)</f>
        <v>8427.93</v>
      </c>
    </row>
    <row r="152" spans="1:9" ht="48" x14ac:dyDescent="0.25">
      <c r="A152" s="50" t="s">
        <v>440</v>
      </c>
      <c r="B152" s="50" t="s">
        <v>441</v>
      </c>
      <c r="C152" s="50" t="s">
        <v>11</v>
      </c>
      <c r="D152" s="51" t="s">
        <v>442</v>
      </c>
      <c r="E152" s="52" t="s">
        <v>52</v>
      </c>
      <c r="F152" s="53">
        <v>2</v>
      </c>
      <c r="G152" s="54">
        <v>165.88</v>
      </c>
      <c r="H152" s="54">
        <f t="shared" ref="H152:H165" si="22">TRUNC(G152*(1+$G$3),2)</f>
        <v>203.4</v>
      </c>
      <c r="I152" s="54">
        <f t="shared" ref="I152:I165" si="23">F152*H152</f>
        <v>406.8</v>
      </c>
    </row>
    <row r="153" spans="1:9" ht="60" x14ac:dyDescent="0.25">
      <c r="A153" s="50" t="s">
        <v>443</v>
      </c>
      <c r="B153" s="50" t="s">
        <v>444</v>
      </c>
      <c r="C153" s="50" t="s">
        <v>11</v>
      </c>
      <c r="D153" s="51" t="s">
        <v>445</v>
      </c>
      <c r="E153" s="52" t="s">
        <v>52</v>
      </c>
      <c r="F153" s="53">
        <v>1</v>
      </c>
      <c r="G153" s="54">
        <v>618.80999999999995</v>
      </c>
      <c r="H153" s="54">
        <f t="shared" si="22"/>
        <v>758.78</v>
      </c>
      <c r="I153" s="54">
        <f t="shared" si="23"/>
        <v>758.78</v>
      </c>
    </row>
    <row r="154" spans="1:9" ht="24" x14ac:dyDescent="0.25">
      <c r="A154" s="50" t="s">
        <v>446</v>
      </c>
      <c r="B154" s="50" t="s">
        <v>447</v>
      </c>
      <c r="C154" s="50" t="s">
        <v>17</v>
      </c>
      <c r="D154" s="51" t="s">
        <v>448</v>
      </c>
      <c r="E154" s="52" t="s">
        <v>52</v>
      </c>
      <c r="F154" s="53">
        <v>1</v>
      </c>
      <c r="G154" s="54">
        <v>1162.52</v>
      </c>
      <c r="H154" s="54">
        <f t="shared" si="22"/>
        <v>1425.48</v>
      </c>
      <c r="I154" s="54">
        <f t="shared" si="23"/>
        <v>1425.48</v>
      </c>
    </row>
    <row r="155" spans="1:9" ht="72" x14ac:dyDescent="0.25">
      <c r="A155" s="50" t="s">
        <v>449</v>
      </c>
      <c r="B155" s="50" t="s">
        <v>450</v>
      </c>
      <c r="C155" s="50" t="s">
        <v>11</v>
      </c>
      <c r="D155" s="51" t="s">
        <v>451</v>
      </c>
      <c r="E155" s="52" t="s">
        <v>52</v>
      </c>
      <c r="F155" s="53">
        <v>3</v>
      </c>
      <c r="G155" s="54">
        <v>475.74</v>
      </c>
      <c r="H155" s="54">
        <f t="shared" si="22"/>
        <v>583.35</v>
      </c>
      <c r="I155" s="54">
        <f t="shared" si="23"/>
        <v>1750.0500000000002</v>
      </c>
    </row>
    <row r="156" spans="1:9" ht="36" x14ac:dyDescent="0.25">
      <c r="A156" s="50" t="s">
        <v>452</v>
      </c>
      <c r="B156" s="50" t="s">
        <v>453</v>
      </c>
      <c r="C156" s="50" t="s">
        <v>11</v>
      </c>
      <c r="D156" s="51" t="s">
        <v>454</v>
      </c>
      <c r="E156" s="52" t="s">
        <v>52</v>
      </c>
      <c r="F156" s="53">
        <v>2</v>
      </c>
      <c r="G156" s="54">
        <v>319.98</v>
      </c>
      <c r="H156" s="54">
        <f t="shared" si="22"/>
        <v>392.35</v>
      </c>
      <c r="I156" s="54">
        <f t="shared" si="23"/>
        <v>784.7</v>
      </c>
    </row>
    <row r="157" spans="1:9" ht="36" x14ac:dyDescent="0.25">
      <c r="A157" s="50" t="s">
        <v>455</v>
      </c>
      <c r="B157" s="50" t="s">
        <v>456</v>
      </c>
      <c r="C157" s="50" t="s">
        <v>11</v>
      </c>
      <c r="D157" s="51" t="s">
        <v>457</v>
      </c>
      <c r="E157" s="52" t="s">
        <v>52</v>
      </c>
      <c r="F157" s="53">
        <v>1</v>
      </c>
      <c r="G157" s="54">
        <v>641.9</v>
      </c>
      <c r="H157" s="54">
        <f t="shared" si="22"/>
        <v>787.09</v>
      </c>
      <c r="I157" s="54">
        <f t="shared" si="23"/>
        <v>787.09</v>
      </c>
    </row>
    <row r="158" spans="1:9" ht="36" x14ac:dyDescent="0.25">
      <c r="A158" s="50" t="s">
        <v>458</v>
      </c>
      <c r="B158" s="50" t="s">
        <v>459</v>
      </c>
      <c r="C158" s="50" t="s">
        <v>15</v>
      </c>
      <c r="D158" s="51" t="s">
        <v>460</v>
      </c>
      <c r="E158" s="52" t="s">
        <v>461</v>
      </c>
      <c r="F158" s="53">
        <v>1</v>
      </c>
      <c r="G158" s="54">
        <v>482.15</v>
      </c>
      <c r="H158" s="54">
        <f t="shared" si="22"/>
        <v>591.21</v>
      </c>
      <c r="I158" s="54">
        <f t="shared" si="23"/>
        <v>591.21</v>
      </c>
    </row>
    <row r="159" spans="1:9" ht="72" x14ac:dyDescent="0.25">
      <c r="A159" s="50" t="s">
        <v>462</v>
      </c>
      <c r="B159" s="50" t="s">
        <v>463</v>
      </c>
      <c r="C159" s="50" t="s">
        <v>11</v>
      </c>
      <c r="D159" s="51" t="s">
        <v>464</v>
      </c>
      <c r="E159" s="52" t="s">
        <v>52</v>
      </c>
      <c r="F159" s="53">
        <v>1</v>
      </c>
      <c r="G159" s="54">
        <v>809.43</v>
      </c>
      <c r="H159" s="54">
        <f t="shared" si="22"/>
        <v>992.52</v>
      </c>
      <c r="I159" s="54">
        <f t="shared" si="23"/>
        <v>992.52</v>
      </c>
    </row>
    <row r="160" spans="1:9" ht="24" x14ac:dyDescent="0.25">
      <c r="A160" s="50" t="s">
        <v>465</v>
      </c>
      <c r="B160" s="50" t="s">
        <v>466</v>
      </c>
      <c r="C160" s="50" t="s">
        <v>11</v>
      </c>
      <c r="D160" s="51" t="s">
        <v>467</v>
      </c>
      <c r="E160" s="52" t="s">
        <v>52</v>
      </c>
      <c r="F160" s="53">
        <v>3</v>
      </c>
      <c r="G160" s="54">
        <v>27.09</v>
      </c>
      <c r="H160" s="54">
        <f t="shared" si="22"/>
        <v>33.21</v>
      </c>
      <c r="I160" s="54">
        <f t="shared" si="23"/>
        <v>99.63</v>
      </c>
    </row>
    <row r="161" spans="1:9" x14ac:dyDescent="0.25">
      <c r="A161" s="50" t="s">
        <v>468</v>
      </c>
      <c r="B161" s="50" t="s">
        <v>469</v>
      </c>
      <c r="C161" s="50" t="s">
        <v>17</v>
      </c>
      <c r="D161" s="51" t="s">
        <v>470</v>
      </c>
      <c r="E161" s="52" t="s">
        <v>52</v>
      </c>
      <c r="F161" s="53">
        <v>2</v>
      </c>
      <c r="G161" s="54">
        <v>59.04</v>
      </c>
      <c r="H161" s="54">
        <f t="shared" si="22"/>
        <v>72.39</v>
      </c>
      <c r="I161" s="54">
        <f t="shared" si="23"/>
        <v>144.78</v>
      </c>
    </row>
    <row r="162" spans="1:9" ht="24" x14ac:dyDescent="0.25">
      <c r="A162" s="50" t="s">
        <v>471</v>
      </c>
      <c r="B162" s="50" t="s">
        <v>472</v>
      </c>
      <c r="C162" s="50" t="s">
        <v>15</v>
      </c>
      <c r="D162" s="51" t="s">
        <v>473</v>
      </c>
      <c r="E162" s="52" t="s">
        <v>266</v>
      </c>
      <c r="F162" s="53">
        <v>2</v>
      </c>
      <c r="G162" s="54">
        <v>62.85</v>
      </c>
      <c r="H162" s="54">
        <f t="shared" si="22"/>
        <v>77.06</v>
      </c>
      <c r="I162" s="54">
        <f t="shared" si="23"/>
        <v>154.12</v>
      </c>
    </row>
    <row r="163" spans="1:9" ht="60" x14ac:dyDescent="0.25">
      <c r="A163" s="50" t="s">
        <v>474</v>
      </c>
      <c r="B163" s="50" t="s">
        <v>475</v>
      </c>
      <c r="C163" s="50" t="s">
        <v>11</v>
      </c>
      <c r="D163" s="51" t="s">
        <v>476</v>
      </c>
      <c r="E163" s="52" t="s">
        <v>52</v>
      </c>
      <c r="F163" s="53">
        <v>3</v>
      </c>
      <c r="G163" s="54">
        <v>83.89</v>
      </c>
      <c r="H163" s="54">
        <f t="shared" si="22"/>
        <v>102.86</v>
      </c>
      <c r="I163" s="54">
        <f t="shared" si="23"/>
        <v>308.58</v>
      </c>
    </row>
    <row r="164" spans="1:9" ht="48" x14ac:dyDescent="0.25">
      <c r="A164" s="50" t="s">
        <v>477</v>
      </c>
      <c r="B164" s="50" t="s">
        <v>478</v>
      </c>
      <c r="C164" s="50" t="s">
        <v>11</v>
      </c>
      <c r="D164" s="51" t="s">
        <v>479</v>
      </c>
      <c r="E164" s="52" t="s">
        <v>52</v>
      </c>
      <c r="F164" s="53">
        <v>2</v>
      </c>
      <c r="G164" s="54">
        <v>57.96</v>
      </c>
      <c r="H164" s="54">
        <f t="shared" si="22"/>
        <v>71.069999999999993</v>
      </c>
      <c r="I164" s="54">
        <f t="shared" si="23"/>
        <v>142.13999999999999</v>
      </c>
    </row>
    <row r="165" spans="1:9" ht="24" x14ac:dyDescent="0.25">
      <c r="A165" s="50" t="s">
        <v>480</v>
      </c>
      <c r="B165" s="50" t="s">
        <v>481</v>
      </c>
      <c r="C165" s="50" t="s">
        <v>11</v>
      </c>
      <c r="D165" s="51" t="s">
        <v>482</v>
      </c>
      <c r="E165" s="52" t="s">
        <v>52</v>
      </c>
      <c r="F165" s="53">
        <v>3</v>
      </c>
      <c r="G165" s="54">
        <v>22.31</v>
      </c>
      <c r="H165" s="54">
        <f t="shared" si="22"/>
        <v>27.35</v>
      </c>
      <c r="I165" s="54">
        <f t="shared" si="23"/>
        <v>82.050000000000011</v>
      </c>
    </row>
    <row r="166" spans="1:9" s="65" customFormat="1" x14ac:dyDescent="0.25">
      <c r="A166" s="61" t="s">
        <v>483</v>
      </c>
      <c r="B166" s="61"/>
      <c r="C166" s="61"/>
      <c r="D166" s="62" t="s">
        <v>484</v>
      </c>
      <c r="E166" s="62"/>
      <c r="F166" s="63"/>
      <c r="G166" s="62"/>
      <c r="H166" s="62"/>
      <c r="I166" s="64">
        <f>SUM(I167:I170)</f>
        <v>2785.7000000000003</v>
      </c>
    </row>
    <row r="167" spans="1:9" ht="36" x14ac:dyDescent="0.25">
      <c r="A167" s="50" t="s">
        <v>485</v>
      </c>
      <c r="B167" s="50" t="s">
        <v>486</v>
      </c>
      <c r="C167" s="50" t="s">
        <v>11</v>
      </c>
      <c r="D167" s="51" t="s">
        <v>487</v>
      </c>
      <c r="E167" s="52" t="s">
        <v>56</v>
      </c>
      <c r="F167" s="53">
        <v>42</v>
      </c>
      <c r="G167" s="54">
        <v>29.42</v>
      </c>
      <c r="H167" s="54">
        <f>TRUNC(G167*(1+$G$3),2)</f>
        <v>36.07</v>
      </c>
      <c r="I167" s="54">
        <f>F167*H167</f>
        <v>1514.94</v>
      </c>
    </row>
    <row r="168" spans="1:9" ht="48" x14ac:dyDescent="0.25">
      <c r="A168" s="50" t="s">
        <v>488</v>
      </c>
      <c r="B168" s="50" t="s">
        <v>489</v>
      </c>
      <c r="C168" s="50" t="s">
        <v>11</v>
      </c>
      <c r="D168" s="51" t="s">
        <v>490</v>
      </c>
      <c r="E168" s="52" t="s">
        <v>52</v>
      </c>
      <c r="F168" s="53">
        <v>16</v>
      </c>
      <c r="G168" s="54">
        <v>27.34</v>
      </c>
      <c r="H168" s="54">
        <f>TRUNC(G168*(1+$G$3),2)</f>
        <v>33.520000000000003</v>
      </c>
      <c r="I168" s="54">
        <f>F168*H168</f>
        <v>536.32000000000005</v>
      </c>
    </row>
    <row r="169" spans="1:9" x14ac:dyDescent="0.25">
      <c r="A169" s="50" t="s">
        <v>491</v>
      </c>
      <c r="B169" s="50" t="s">
        <v>492</v>
      </c>
      <c r="C169" s="50" t="s">
        <v>15</v>
      </c>
      <c r="D169" s="51" t="s">
        <v>493</v>
      </c>
      <c r="E169" s="52" t="s">
        <v>266</v>
      </c>
      <c r="F169" s="53">
        <v>16</v>
      </c>
      <c r="G169" s="54">
        <v>8</v>
      </c>
      <c r="H169" s="54">
        <f>TRUNC(G169*(1+$G$3),2)</f>
        <v>9.8000000000000007</v>
      </c>
      <c r="I169" s="54">
        <f>F169*H169</f>
        <v>156.80000000000001</v>
      </c>
    </row>
    <row r="170" spans="1:9" ht="24" x14ac:dyDescent="0.25">
      <c r="A170" s="50" t="s">
        <v>494</v>
      </c>
      <c r="B170" s="50" t="s">
        <v>495</v>
      </c>
      <c r="C170" s="50" t="s">
        <v>11</v>
      </c>
      <c r="D170" s="51" t="s">
        <v>496</v>
      </c>
      <c r="E170" s="52" t="s">
        <v>52</v>
      </c>
      <c r="F170" s="53">
        <v>7</v>
      </c>
      <c r="G170" s="54">
        <v>67.3</v>
      </c>
      <c r="H170" s="54">
        <f>TRUNC(G170*(1+$G$3),2)</f>
        <v>82.52</v>
      </c>
      <c r="I170" s="54">
        <f>F170*H170</f>
        <v>577.64</v>
      </c>
    </row>
    <row r="171" spans="1:9" s="65" customFormat="1" x14ac:dyDescent="0.25">
      <c r="A171" s="61" t="s">
        <v>497</v>
      </c>
      <c r="B171" s="61"/>
      <c r="C171" s="61"/>
      <c r="D171" s="66" t="s">
        <v>498</v>
      </c>
      <c r="E171" s="62"/>
      <c r="F171" s="63"/>
      <c r="G171" s="62"/>
      <c r="H171" s="62"/>
      <c r="I171" s="64">
        <f>SUM(I172:I177)</f>
        <v>218.93199999999999</v>
      </c>
    </row>
    <row r="172" spans="1:9" ht="48" x14ac:dyDescent="0.25">
      <c r="A172" s="50" t="s">
        <v>499</v>
      </c>
      <c r="B172" s="50" t="s">
        <v>500</v>
      </c>
      <c r="C172" s="50" t="s">
        <v>11</v>
      </c>
      <c r="D172" s="51" t="s">
        <v>501</v>
      </c>
      <c r="E172" s="52" t="s">
        <v>52</v>
      </c>
      <c r="F172" s="53">
        <v>3</v>
      </c>
      <c r="G172" s="54">
        <v>10.210000000000001</v>
      </c>
      <c r="H172" s="54">
        <f t="shared" ref="H172:H177" si="24">TRUNC(G172*(1+$G$3),2)</f>
        <v>12.51</v>
      </c>
      <c r="I172" s="54">
        <f t="shared" ref="I172:I177" si="25">F172*H172</f>
        <v>37.53</v>
      </c>
    </row>
    <row r="173" spans="1:9" ht="48" x14ac:dyDescent="0.25">
      <c r="A173" s="50" t="s">
        <v>502</v>
      </c>
      <c r="B173" s="50" t="s">
        <v>370</v>
      </c>
      <c r="C173" s="50" t="s">
        <v>11</v>
      </c>
      <c r="D173" s="51" t="s">
        <v>371</v>
      </c>
      <c r="E173" s="52" t="s">
        <v>52</v>
      </c>
      <c r="F173" s="53">
        <v>1</v>
      </c>
      <c r="G173" s="54">
        <v>4.9800000000000004</v>
      </c>
      <c r="H173" s="54">
        <f t="shared" si="24"/>
        <v>6.1</v>
      </c>
      <c r="I173" s="54">
        <f t="shared" si="25"/>
        <v>6.1</v>
      </c>
    </row>
    <row r="174" spans="1:9" ht="48" x14ac:dyDescent="0.25">
      <c r="A174" s="50" t="s">
        <v>503</v>
      </c>
      <c r="B174" s="50" t="s">
        <v>376</v>
      </c>
      <c r="C174" s="50" t="s">
        <v>11</v>
      </c>
      <c r="D174" s="51" t="s">
        <v>377</v>
      </c>
      <c r="E174" s="52" t="s">
        <v>52</v>
      </c>
      <c r="F174" s="53">
        <v>4</v>
      </c>
      <c r="G174" s="54">
        <v>7.2</v>
      </c>
      <c r="H174" s="54">
        <f t="shared" si="24"/>
        <v>8.82</v>
      </c>
      <c r="I174" s="54">
        <f t="shared" si="25"/>
        <v>35.28</v>
      </c>
    </row>
    <row r="175" spans="1:9" ht="48" x14ac:dyDescent="0.25">
      <c r="A175" s="50" t="s">
        <v>504</v>
      </c>
      <c r="B175" s="50" t="s">
        <v>505</v>
      </c>
      <c r="C175" s="50" t="s">
        <v>11</v>
      </c>
      <c r="D175" s="51" t="s">
        <v>506</v>
      </c>
      <c r="E175" s="52" t="s">
        <v>52</v>
      </c>
      <c r="F175" s="53">
        <v>1</v>
      </c>
      <c r="G175" s="54">
        <v>5.98</v>
      </c>
      <c r="H175" s="54">
        <f t="shared" si="24"/>
        <v>7.33</v>
      </c>
      <c r="I175" s="54">
        <f t="shared" si="25"/>
        <v>7.33</v>
      </c>
    </row>
    <row r="176" spans="1:9" ht="36" x14ac:dyDescent="0.25">
      <c r="A176" s="50" t="s">
        <v>507</v>
      </c>
      <c r="B176" s="50" t="s">
        <v>508</v>
      </c>
      <c r="C176" s="50" t="s">
        <v>11</v>
      </c>
      <c r="D176" s="51" t="s">
        <v>509</v>
      </c>
      <c r="E176" s="52" t="s">
        <v>56</v>
      </c>
      <c r="F176" s="53">
        <v>9.52</v>
      </c>
      <c r="G176" s="54">
        <v>8.24</v>
      </c>
      <c r="H176" s="54">
        <f t="shared" si="24"/>
        <v>10.1</v>
      </c>
      <c r="I176" s="54">
        <f t="shared" si="25"/>
        <v>96.151999999999987</v>
      </c>
    </row>
    <row r="177" spans="1:9" ht="48" x14ac:dyDescent="0.25">
      <c r="A177" s="50" t="s">
        <v>510</v>
      </c>
      <c r="B177" s="50" t="s">
        <v>511</v>
      </c>
      <c r="C177" s="50" t="s">
        <v>11</v>
      </c>
      <c r="D177" s="51" t="s">
        <v>512</v>
      </c>
      <c r="E177" s="52" t="s">
        <v>52</v>
      </c>
      <c r="F177" s="53">
        <v>3</v>
      </c>
      <c r="G177" s="54">
        <v>9.94</v>
      </c>
      <c r="H177" s="54">
        <f t="shared" si="24"/>
        <v>12.18</v>
      </c>
      <c r="I177" s="54">
        <f t="shared" si="25"/>
        <v>36.54</v>
      </c>
    </row>
    <row r="178" spans="1:9" s="65" customFormat="1" x14ac:dyDescent="0.25">
      <c r="A178" s="61" t="s">
        <v>513</v>
      </c>
      <c r="B178" s="61"/>
      <c r="C178" s="61"/>
      <c r="D178" s="62" t="s">
        <v>514</v>
      </c>
      <c r="E178" s="62"/>
      <c r="F178" s="63"/>
      <c r="G178" s="62"/>
      <c r="H178" s="62"/>
      <c r="I178" s="64">
        <f>SUM(I179:I193)</f>
        <v>1105.3757000000001</v>
      </c>
    </row>
    <row r="179" spans="1:9" ht="36" x14ac:dyDescent="0.25">
      <c r="A179" s="50" t="s">
        <v>515</v>
      </c>
      <c r="B179" s="50" t="s">
        <v>426</v>
      </c>
      <c r="C179" s="50" t="s">
        <v>11</v>
      </c>
      <c r="D179" s="51" t="s">
        <v>427</v>
      </c>
      <c r="E179" s="52" t="s">
        <v>52</v>
      </c>
      <c r="F179" s="53">
        <v>3</v>
      </c>
      <c r="G179" s="54">
        <v>7.64</v>
      </c>
      <c r="H179" s="54">
        <f t="shared" ref="H179:H193" si="26">TRUNC(G179*(1+$G$3),2)</f>
        <v>9.36</v>
      </c>
      <c r="I179" s="54">
        <f t="shared" ref="I179:I193" si="27">F179*H179</f>
        <v>28.08</v>
      </c>
    </row>
    <row r="180" spans="1:9" ht="24" x14ac:dyDescent="0.25">
      <c r="A180" s="50" t="s">
        <v>516</v>
      </c>
      <c r="B180" s="50" t="s">
        <v>517</v>
      </c>
      <c r="C180" s="50" t="s">
        <v>15</v>
      </c>
      <c r="D180" s="51" t="s">
        <v>518</v>
      </c>
      <c r="E180" s="52" t="s">
        <v>266</v>
      </c>
      <c r="F180" s="53">
        <v>1</v>
      </c>
      <c r="G180" s="54">
        <v>13.24</v>
      </c>
      <c r="H180" s="54">
        <f t="shared" si="26"/>
        <v>16.23</v>
      </c>
      <c r="I180" s="54">
        <f t="shared" si="27"/>
        <v>16.23</v>
      </c>
    </row>
    <row r="181" spans="1:9" ht="60" x14ac:dyDescent="0.25">
      <c r="A181" s="50" t="s">
        <v>519</v>
      </c>
      <c r="B181" s="50" t="s">
        <v>520</v>
      </c>
      <c r="C181" s="50" t="s">
        <v>11</v>
      </c>
      <c r="D181" s="51" t="s">
        <v>521</v>
      </c>
      <c r="E181" s="52" t="s">
        <v>52</v>
      </c>
      <c r="F181" s="53">
        <v>3</v>
      </c>
      <c r="G181" s="54">
        <v>22.43</v>
      </c>
      <c r="H181" s="54">
        <f t="shared" si="26"/>
        <v>27.5</v>
      </c>
      <c r="I181" s="54">
        <f t="shared" si="27"/>
        <v>82.5</v>
      </c>
    </row>
    <row r="182" spans="1:9" ht="60" x14ac:dyDescent="0.25">
      <c r="A182" s="50" t="s">
        <v>522</v>
      </c>
      <c r="B182" s="50" t="s">
        <v>523</v>
      </c>
      <c r="C182" s="50" t="s">
        <v>11</v>
      </c>
      <c r="D182" s="51" t="s">
        <v>524</v>
      </c>
      <c r="E182" s="52" t="s">
        <v>52</v>
      </c>
      <c r="F182" s="53">
        <v>4</v>
      </c>
      <c r="G182" s="54">
        <v>3.97</v>
      </c>
      <c r="H182" s="54">
        <f t="shared" si="26"/>
        <v>4.8600000000000003</v>
      </c>
      <c r="I182" s="54">
        <f t="shared" si="27"/>
        <v>19.440000000000001</v>
      </c>
    </row>
    <row r="183" spans="1:9" ht="60" x14ac:dyDescent="0.25">
      <c r="A183" s="50" t="s">
        <v>525</v>
      </c>
      <c r="B183" s="50" t="s">
        <v>526</v>
      </c>
      <c r="C183" s="50" t="s">
        <v>11</v>
      </c>
      <c r="D183" s="51" t="s">
        <v>527</v>
      </c>
      <c r="E183" s="52" t="s">
        <v>52</v>
      </c>
      <c r="F183" s="53">
        <v>4</v>
      </c>
      <c r="G183" s="54">
        <v>4.68</v>
      </c>
      <c r="H183" s="54">
        <f t="shared" si="26"/>
        <v>5.73</v>
      </c>
      <c r="I183" s="54">
        <f t="shared" si="27"/>
        <v>22.92</v>
      </c>
    </row>
    <row r="184" spans="1:9" ht="36" x14ac:dyDescent="0.25">
      <c r="A184" s="50" t="s">
        <v>528</v>
      </c>
      <c r="B184" s="50" t="s">
        <v>423</v>
      </c>
      <c r="C184" s="50" t="s">
        <v>11</v>
      </c>
      <c r="D184" s="51" t="s">
        <v>424</v>
      </c>
      <c r="E184" s="52" t="s">
        <v>52</v>
      </c>
      <c r="F184" s="53">
        <v>8</v>
      </c>
      <c r="G184" s="54">
        <v>5.62</v>
      </c>
      <c r="H184" s="54">
        <f t="shared" si="26"/>
        <v>6.89</v>
      </c>
      <c r="I184" s="54">
        <f t="shared" si="27"/>
        <v>55.12</v>
      </c>
    </row>
    <row r="185" spans="1:9" ht="36" x14ac:dyDescent="0.25">
      <c r="A185" s="50" t="s">
        <v>529</v>
      </c>
      <c r="B185" s="50" t="s">
        <v>530</v>
      </c>
      <c r="C185" s="50" t="s">
        <v>11</v>
      </c>
      <c r="D185" s="51" t="s">
        <v>531</v>
      </c>
      <c r="E185" s="52" t="s">
        <v>52</v>
      </c>
      <c r="F185" s="53">
        <v>8</v>
      </c>
      <c r="G185" s="54">
        <v>7.81</v>
      </c>
      <c r="H185" s="54">
        <f t="shared" si="26"/>
        <v>9.57</v>
      </c>
      <c r="I185" s="54">
        <f t="shared" si="27"/>
        <v>76.56</v>
      </c>
    </row>
    <row r="186" spans="1:9" ht="36" x14ac:dyDescent="0.25">
      <c r="A186" s="50" t="s">
        <v>532</v>
      </c>
      <c r="B186" s="50" t="s">
        <v>533</v>
      </c>
      <c r="C186" s="50" t="s">
        <v>11</v>
      </c>
      <c r="D186" s="51" t="s">
        <v>534</v>
      </c>
      <c r="E186" s="52" t="s">
        <v>52</v>
      </c>
      <c r="F186" s="53">
        <v>1</v>
      </c>
      <c r="G186" s="54">
        <v>6.39</v>
      </c>
      <c r="H186" s="54">
        <f t="shared" si="26"/>
        <v>7.83</v>
      </c>
      <c r="I186" s="54">
        <f t="shared" si="27"/>
        <v>7.83</v>
      </c>
    </row>
    <row r="187" spans="1:9" ht="36" x14ac:dyDescent="0.25">
      <c r="A187" s="50" t="s">
        <v>535</v>
      </c>
      <c r="B187" s="50" t="s">
        <v>420</v>
      </c>
      <c r="C187" s="50" t="s">
        <v>11</v>
      </c>
      <c r="D187" s="51" t="s">
        <v>421</v>
      </c>
      <c r="E187" s="52" t="s">
        <v>56</v>
      </c>
      <c r="F187" s="53">
        <v>18.11</v>
      </c>
      <c r="G187" s="54">
        <v>13.96</v>
      </c>
      <c r="H187" s="54">
        <f t="shared" si="26"/>
        <v>17.11</v>
      </c>
      <c r="I187" s="54">
        <f t="shared" si="27"/>
        <v>309.8621</v>
      </c>
    </row>
    <row r="188" spans="1:9" ht="36" x14ac:dyDescent="0.25">
      <c r="A188" s="50" t="s">
        <v>536</v>
      </c>
      <c r="B188" s="50" t="s">
        <v>537</v>
      </c>
      <c r="C188" s="50" t="s">
        <v>11</v>
      </c>
      <c r="D188" s="51" t="s">
        <v>538</v>
      </c>
      <c r="E188" s="52" t="s">
        <v>56</v>
      </c>
      <c r="F188" s="53">
        <v>14.68</v>
      </c>
      <c r="G188" s="54">
        <v>19.8</v>
      </c>
      <c r="H188" s="54">
        <f t="shared" si="26"/>
        <v>24.27</v>
      </c>
      <c r="I188" s="54">
        <f t="shared" si="27"/>
        <v>356.28359999999998</v>
      </c>
    </row>
    <row r="189" spans="1:9" ht="36" x14ac:dyDescent="0.25">
      <c r="A189" s="50" t="s">
        <v>539</v>
      </c>
      <c r="B189" s="50" t="s">
        <v>540</v>
      </c>
      <c r="C189" s="50" t="s">
        <v>11</v>
      </c>
      <c r="D189" s="51" t="s">
        <v>541</v>
      </c>
      <c r="E189" s="52" t="s">
        <v>52</v>
      </c>
      <c r="F189" s="53">
        <v>5</v>
      </c>
      <c r="G189" s="54">
        <v>7.85</v>
      </c>
      <c r="H189" s="54">
        <f t="shared" si="26"/>
        <v>9.6199999999999992</v>
      </c>
      <c r="I189" s="54">
        <f t="shared" si="27"/>
        <v>48.099999999999994</v>
      </c>
    </row>
    <row r="190" spans="1:9" ht="36" x14ac:dyDescent="0.25">
      <c r="A190" s="50" t="s">
        <v>542</v>
      </c>
      <c r="B190" s="50" t="s">
        <v>543</v>
      </c>
      <c r="C190" s="50" t="s">
        <v>11</v>
      </c>
      <c r="D190" s="51" t="s">
        <v>544</v>
      </c>
      <c r="E190" s="52" t="s">
        <v>52</v>
      </c>
      <c r="F190" s="53">
        <v>1</v>
      </c>
      <c r="G190" s="54">
        <v>11.52</v>
      </c>
      <c r="H190" s="54">
        <f t="shared" si="26"/>
        <v>14.12</v>
      </c>
      <c r="I190" s="54">
        <f t="shared" si="27"/>
        <v>14.12</v>
      </c>
    </row>
    <row r="191" spans="1:9" ht="36" x14ac:dyDescent="0.25">
      <c r="A191" s="50" t="s">
        <v>545</v>
      </c>
      <c r="B191" s="50" t="s">
        <v>546</v>
      </c>
      <c r="C191" s="50" t="s">
        <v>11</v>
      </c>
      <c r="D191" s="51" t="s">
        <v>547</v>
      </c>
      <c r="E191" s="52" t="s">
        <v>52</v>
      </c>
      <c r="F191" s="53">
        <v>1</v>
      </c>
      <c r="G191" s="54">
        <v>13.03</v>
      </c>
      <c r="H191" s="54">
        <f t="shared" si="26"/>
        <v>15.97</v>
      </c>
      <c r="I191" s="54">
        <f t="shared" si="27"/>
        <v>15.97</v>
      </c>
    </row>
    <row r="192" spans="1:9" ht="48" x14ac:dyDescent="0.25">
      <c r="A192" s="50" t="s">
        <v>548</v>
      </c>
      <c r="B192" s="50" t="s">
        <v>549</v>
      </c>
      <c r="C192" s="50" t="s">
        <v>11</v>
      </c>
      <c r="D192" s="51" t="s">
        <v>550</v>
      </c>
      <c r="E192" s="52" t="s">
        <v>52</v>
      </c>
      <c r="F192" s="53">
        <v>3</v>
      </c>
      <c r="G192" s="54">
        <v>9.7100000000000009</v>
      </c>
      <c r="H192" s="54">
        <f t="shared" si="26"/>
        <v>11.9</v>
      </c>
      <c r="I192" s="54">
        <f t="shared" si="27"/>
        <v>35.700000000000003</v>
      </c>
    </row>
    <row r="193" spans="1:9" ht="48" x14ac:dyDescent="0.25">
      <c r="A193" s="50" t="s">
        <v>551</v>
      </c>
      <c r="B193" s="50" t="s">
        <v>552</v>
      </c>
      <c r="C193" s="50" t="s">
        <v>11</v>
      </c>
      <c r="D193" s="51" t="s">
        <v>553</v>
      </c>
      <c r="E193" s="52" t="s">
        <v>52</v>
      </c>
      <c r="F193" s="53">
        <v>1</v>
      </c>
      <c r="G193" s="54">
        <v>13.59</v>
      </c>
      <c r="H193" s="54">
        <f t="shared" si="26"/>
        <v>16.66</v>
      </c>
      <c r="I193" s="54">
        <f t="shared" si="27"/>
        <v>16.66</v>
      </c>
    </row>
    <row r="194" spans="1:9" s="60" customFormat="1" x14ac:dyDescent="0.25">
      <c r="A194" s="56" t="s">
        <v>554</v>
      </c>
      <c r="B194" s="56"/>
      <c r="C194" s="56"/>
      <c r="D194" s="57" t="s">
        <v>555</v>
      </c>
      <c r="E194" s="57"/>
      <c r="F194" s="58"/>
      <c r="G194" s="57"/>
      <c r="H194" s="57"/>
      <c r="I194" s="59">
        <f>SUM(I195:I204)</f>
        <v>13459.437800000002</v>
      </c>
    </row>
    <row r="195" spans="1:9" ht="24" x14ac:dyDescent="0.25">
      <c r="A195" s="50" t="s">
        <v>556</v>
      </c>
      <c r="B195" s="50" t="s">
        <v>557</v>
      </c>
      <c r="C195" s="50" t="s">
        <v>11</v>
      </c>
      <c r="D195" s="51" t="s">
        <v>558</v>
      </c>
      <c r="E195" s="52" t="s">
        <v>559</v>
      </c>
      <c r="F195" s="53">
        <v>12</v>
      </c>
      <c r="G195" s="54">
        <v>91.06</v>
      </c>
      <c r="H195" s="54">
        <f t="shared" ref="H195:H204" si="28">TRUNC(G195*(1+$G$3),2)</f>
        <v>111.65</v>
      </c>
      <c r="I195" s="54">
        <f t="shared" ref="I195:I204" si="29">F195*H195</f>
        <v>1339.8000000000002</v>
      </c>
    </row>
    <row r="196" spans="1:9" ht="24" x14ac:dyDescent="0.25">
      <c r="A196" s="50" t="s">
        <v>560</v>
      </c>
      <c r="B196" s="50" t="s">
        <v>561</v>
      </c>
      <c r="C196" s="50" t="s">
        <v>15</v>
      </c>
      <c r="D196" s="51" t="s">
        <v>562</v>
      </c>
      <c r="E196" s="52" t="s">
        <v>563</v>
      </c>
      <c r="F196" s="53">
        <v>29.58</v>
      </c>
      <c r="G196" s="54">
        <v>53.41</v>
      </c>
      <c r="H196" s="54">
        <f t="shared" si="28"/>
        <v>65.489999999999995</v>
      </c>
      <c r="I196" s="54">
        <f t="shared" si="29"/>
        <v>1937.1941999999997</v>
      </c>
    </row>
    <row r="197" spans="1:9" ht="36" x14ac:dyDescent="0.25">
      <c r="A197" s="50" t="s">
        <v>564</v>
      </c>
      <c r="B197" s="50" t="s">
        <v>565</v>
      </c>
      <c r="C197" s="50" t="s">
        <v>15</v>
      </c>
      <c r="D197" s="51" t="s">
        <v>566</v>
      </c>
      <c r="E197" s="52" t="s">
        <v>266</v>
      </c>
      <c r="F197" s="53">
        <v>126</v>
      </c>
      <c r="G197" s="54">
        <v>1.52</v>
      </c>
      <c r="H197" s="54">
        <f t="shared" si="28"/>
        <v>1.86</v>
      </c>
      <c r="I197" s="54">
        <f t="shared" si="29"/>
        <v>234.36</v>
      </c>
    </row>
    <row r="198" spans="1:9" ht="24" x14ac:dyDescent="0.25">
      <c r="A198" s="50" t="s">
        <v>567</v>
      </c>
      <c r="B198" s="50" t="s">
        <v>568</v>
      </c>
      <c r="C198" s="50" t="s">
        <v>15</v>
      </c>
      <c r="D198" s="51" t="s">
        <v>569</v>
      </c>
      <c r="E198" s="52" t="s">
        <v>266</v>
      </c>
      <c r="F198" s="53">
        <v>63</v>
      </c>
      <c r="G198" s="54">
        <v>2.46</v>
      </c>
      <c r="H198" s="54">
        <f t="shared" si="28"/>
        <v>3.01</v>
      </c>
      <c r="I198" s="54">
        <f t="shared" si="29"/>
        <v>189.63</v>
      </c>
    </row>
    <row r="199" spans="1:9" ht="24" x14ac:dyDescent="0.25">
      <c r="A199" s="50" t="s">
        <v>570</v>
      </c>
      <c r="B199" s="50" t="s">
        <v>330</v>
      </c>
      <c r="C199" s="50" t="s">
        <v>11</v>
      </c>
      <c r="D199" s="51" t="s">
        <v>331</v>
      </c>
      <c r="E199" s="52" t="s">
        <v>52</v>
      </c>
      <c r="F199" s="53">
        <v>21</v>
      </c>
      <c r="G199" s="54">
        <v>130.55000000000001</v>
      </c>
      <c r="H199" s="54">
        <f t="shared" si="28"/>
        <v>160.08000000000001</v>
      </c>
      <c r="I199" s="54">
        <f t="shared" si="29"/>
        <v>3361.6800000000003</v>
      </c>
    </row>
    <row r="200" spans="1:9" ht="24" x14ac:dyDescent="0.25">
      <c r="A200" s="50" t="s">
        <v>571</v>
      </c>
      <c r="B200" s="50" t="s">
        <v>572</v>
      </c>
      <c r="C200" s="50" t="s">
        <v>15</v>
      </c>
      <c r="D200" s="51" t="s">
        <v>573</v>
      </c>
      <c r="E200" s="52" t="s">
        <v>563</v>
      </c>
      <c r="F200" s="53">
        <v>43.12</v>
      </c>
      <c r="G200" s="54">
        <v>53.65</v>
      </c>
      <c r="H200" s="54">
        <f t="shared" si="28"/>
        <v>65.78</v>
      </c>
      <c r="I200" s="54">
        <f t="shared" si="29"/>
        <v>2836.4335999999998</v>
      </c>
    </row>
    <row r="201" spans="1:9" x14ac:dyDescent="0.25">
      <c r="A201" s="50" t="s">
        <v>574</v>
      </c>
      <c r="B201" s="50" t="s">
        <v>575</v>
      </c>
      <c r="C201" s="50" t="s">
        <v>15</v>
      </c>
      <c r="D201" s="51" t="s">
        <v>576</v>
      </c>
      <c r="E201" s="52" t="s">
        <v>266</v>
      </c>
      <c r="F201" s="53">
        <v>21</v>
      </c>
      <c r="G201" s="54">
        <v>34.19</v>
      </c>
      <c r="H201" s="54">
        <f t="shared" si="28"/>
        <v>41.92</v>
      </c>
      <c r="I201" s="54">
        <f t="shared" si="29"/>
        <v>880.32</v>
      </c>
    </row>
    <row r="202" spans="1:9" ht="36" customHeight="1" x14ac:dyDescent="0.25">
      <c r="A202" s="50" t="s">
        <v>577</v>
      </c>
      <c r="B202" s="50" t="s">
        <v>578</v>
      </c>
      <c r="C202" s="50" t="s">
        <v>15</v>
      </c>
      <c r="D202" s="51" t="s">
        <v>579</v>
      </c>
      <c r="E202" s="52" t="s">
        <v>266</v>
      </c>
      <c r="F202" s="53">
        <v>21</v>
      </c>
      <c r="G202" s="54">
        <v>5.93</v>
      </c>
      <c r="H202" s="54">
        <f t="shared" si="28"/>
        <v>7.27</v>
      </c>
      <c r="I202" s="54">
        <f t="shared" si="29"/>
        <v>152.66999999999999</v>
      </c>
    </row>
    <row r="203" spans="1:9" x14ac:dyDescent="0.25">
      <c r="A203" s="50" t="s">
        <v>580</v>
      </c>
      <c r="B203" s="50" t="s">
        <v>581</v>
      </c>
      <c r="C203" s="50" t="s">
        <v>17</v>
      </c>
      <c r="D203" s="51" t="s">
        <v>582</v>
      </c>
      <c r="E203" s="52" t="s">
        <v>52</v>
      </c>
      <c r="F203" s="53">
        <v>42</v>
      </c>
      <c r="G203" s="54">
        <v>37.119999999999997</v>
      </c>
      <c r="H203" s="54">
        <f t="shared" si="28"/>
        <v>45.51</v>
      </c>
      <c r="I203" s="54">
        <f t="shared" si="29"/>
        <v>1911.4199999999998</v>
      </c>
    </row>
    <row r="204" spans="1:9" ht="36" x14ac:dyDescent="0.25">
      <c r="A204" s="50" t="s">
        <v>583</v>
      </c>
      <c r="B204" s="50" t="s">
        <v>584</v>
      </c>
      <c r="C204" s="50" t="s">
        <v>11</v>
      </c>
      <c r="D204" s="51" t="s">
        <v>585</v>
      </c>
      <c r="E204" s="52" t="s">
        <v>56</v>
      </c>
      <c r="F204" s="53">
        <v>21</v>
      </c>
      <c r="G204" s="54">
        <v>23.92</v>
      </c>
      <c r="H204" s="54">
        <f t="shared" si="28"/>
        <v>29.33</v>
      </c>
      <c r="I204" s="54">
        <f t="shared" si="29"/>
        <v>615.92999999999995</v>
      </c>
    </row>
    <row r="205" spans="1:9" x14ac:dyDescent="0.25">
      <c r="A205" s="45" t="s">
        <v>586</v>
      </c>
      <c r="B205" s="45"/>
      <c r="C205" s="45"/>
      <c r="D205" s="46" t="s">
        <v>587</v>
      </c>
      <c r="E205" s="46"/>
      <c r="F205" s="55"/>
      <c r="G205" s="46"/>
      <c r="H205" s="46"/>
      <c r="I205" s="48">
        <f>SUM(I206:I207)</f>
        <v>1858.4724000000001</v>
      </c>
    </row>
    <row r="206" spans="1:9" x14ac:dyDescent="0.25">
      <c r="A206" s="50" t="s">
        <v>588</v>
      </c>
      <c r="B206" s="50" t="s">
        <v>589</v>
      </c>
      <c r="C206" s="50" t="s">
        <v>11</v>
      </c>
      <c r="D206" s="51" t="s">
        <v>590</v>
      </c>
      <c r="E206" s="52" t="s">
        <v>48</v>
      </c>
      <c r="F206" s="53">
        <v>54.55</v>
      </c>
      <c r="G206" s="54">
        <v>16.84</v>
      </c>
      <c r="H206" s="54">
        <f>TRUNC(G206*(1+$G$3),2)</f>
        <v>20.64</v>
      </c>
      <c r="I206" s="54">
        <f>F206*H206</f>
        <v>1125.912</v>
      </c>
    </row>
    <row r="207" spans="1:9" x14ac:dyDescent="0.25">
      <c r="A207" s="50" t="s">
        <v>591</v>
      </c>
      <c r="B207" s="50" t="s">
        <v>592</v>
      </c>
      <c r="C207" s="50" t="s">
        <v>15</v>
      </c>
      <c r="D207" s="51" t="s">
        <v>593</v>
      </c>
      <c r="E207" s="52" t="s">
        <v>185</v>
      </c>
      <c r="F207" s="53">
        <v>51.48</v>
      </c>
      <c r="G207" s="54">
        <v>11.61</v>
      </c>
      <c r="H207" s="54">
        <f>TRUNC(G207*(1+$G$3),2)</f>
        <v>14.23</v>
      </c>
      <c r="I207" s="54">
        <f>F207*H207</f>
        <v>732.56039999999996</v>
      </c>
    </row>
    <row r="208" spans="1:9" x14ac:dyDescent="0.25">
      <c r="A208" s="45" t="s">
        <v>594</v>
      </c>
      <c r="B208" s="45"/>
      <c r="C208" s="45"/>
      <c r="D208" s="46" t="s">
        <v>595</v>
      </c>
      <c r="E208" s="46"/>
      <c r="F208" s="55"/>
      <c r="G208" s="46"/>
      <c r="H208" s="46"/>
      <c r="I208" s="48">
        <f>I209</f>
        <v>782.43999999999994</v>
      </c>
    </row>
    <row r="209" spans="1:9" x14ac:dyDescent="0.25">
      <c r="A209" s="50" t="s">
        <v>596</v>
      </c>
      <c r="B209" s="50" t="s">
        <v>597</v>
      </c>
      <c r="C209" s="50" t="s">
        <v>162</v>
      </c>
      <c r="D209" s="51" t="s">
        <v>598</v>
      </c>
      <c r="E209" s="52" t="s">
        <v>48</v>
      </c>
      <c r="F209" s="53">
        <v>315.5</v>
      </c>
      <c r="G209" s="54">
        <v>2.0299999999999998</v>
      </c>
      <c r="H209" s="54">
        <f>TRUNC(G209*(1+$G$3),2)</f>
        <v>2.48</v>
      </c>
      <c r="I209" s="54">
        <f>F209*H209</f>
        <v>782.43999999999994</v>
      </c>
    </row>
    <row r="210" spans="1:9" ht="15" customHeight="1" x14ac:dyDescent="0.25">
      <c r="A210" s="67"/>
      <c r="B210" s="67"/>
      <c r="C210" s="67"/>
      <c r="D210" s="67"/>
      <c r="E210" s="67"/>
      <c r="F210" s="187" t="s">
        <v>599</v>
      </c>
      <c r="G210" s="187"/>
      <c r="H210" s="188">
        <f>H212/(1.2262)</f>
        <v>379108.83236013702</v>
      </c>
      <c r="I210" s="188"/>
    </row>
    <row r="211" spans="1:9" ht="15" customHeight="1" x14ac:dyDescent="0.25">
      <c r="A211" s="67"/>
      <c r="B211" s="67"/>
      <c r="C211" s="67"/>
      <c r="D211" s="67"/>
      <c r="E211" s="67"/>
      <c r="F211" s="187" t="s">
        <v>600</v>
      </c>
      <c r="G211" s="187"/>
      <c r="H211" s="189">
        <f>0.2882*H210</f>
        <v>109259.16548619149</v>
      </c>
      <c r="I211" s="189"/>
    </row>
    <row r="212" spans="1:9" ht="15" customHeight="1" x14ac:dyDescent="0.25">
      <c r="A212" s="67"/>
      <c r="B212" s="67"/>
      <c r="C212" s="67"/>
      <c r="D212" s="67"/>
      <c r="E212" s="67"/>
      <c r="F212" s="187" t="s">
        <v>601</v>
      </c>
      <c r="G212" s="187"/>
      <c r="H212" s="189">
        <f>I208+I205+I102+I97+I83+I60+I49+I27+I20+I23+I12</f>
        <v>464863.25024000002</v>
      </c>
      <c r="I212" s="189"/>
    </row>
  </sheetData>
  <mergeCells count="30">
    <mergeCell ref="F210:G210"/>
    <mergeCell ref="H210:I210"/>
    <mergeCell ref="F211:G211"/>
    <mergeCell ref="H211:I211"/>
    <mergeCell ref="F212:G212"/>
    <mergeCell ref="H212:I212"/>
    <mergeCell ref="H6:I6"/>
    <mergeCell ref="F7:G7"/>
    <mergeCell ref="H7:I7"/>
    <mergeCell ref="C8:C9"/>
    <mergeCell ref="D8:E9"/>
    <mergeCell ref="F8:G8"/>
    <mergeCell ref="H8:I8"/>
    <mergeCell ref="F9:I9"/>
    <mergeCell ref="A1:B9"/>
    <mergeCell ref="C1:I1"/>
    <mergeCell ref="C2:C3"/>
    <mergeCell ref="D2:E3"/>
    <mergeCell ref="F2:G2"/>
    <mergeCell ref="H2:I2"/>
    <mergeCell ref="H3:I3"/>
    <mergeCell ref="C4:C5"/>
    <mergeCell ref="D4:E5"/>
    <mergeCell ref="F4:G4"/>
    <mergeCell ref="H4:I4"/>
    <mergeCell ref="F5:G5"/>
    <mergeCell ref="H5:I5"/>
    <mergeCell ref="C6:C7"/>
    <mergeCell ref="D6:E7"/>
    <mergeCell ref="F6:G6"/>
  </mergeCells>
  <pageMargins left="0.27777777777777801" right="0.27777777777777801" top="0.27777777777777801" bottom="0.27777777777777801" header="0.51180555555555496" footer="0.51180555555555496"/>
  <pageSetup scale="77" firstPageNumber="0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0"/>
  <sheetViews>
    <sheetView tabSelected="1" view="pageBreakPreview" topLeftCell="D1" zoomScale="160" zoomScaleNormal="160" zoomScaleSheetLayoutView="160" workbookViewId="0">
      <selection activeCell="J1" sqref="J1"/>
    </sheetView>
  </sheetViews>
  <sheetFormatPr defaultColWidth="8.7109375" defaultRowHeight="15" x14ac:dyDescent="0.25"/>
  <cols>
    <col min="1" max="1" width="11.85546875" customWidth="1"/>
    <col min="2" max="2" width="12.140625" customWidth="1"/>
    <col min="3" max="3" width="10" customWidth="1"/>
    <col min="4" max="4" width="48.7109375" customWidth="1"/>
    <col min="5" max="5" width="16.5703125" customWidth="1"/>
    <col min="6" max="6" width="9.140625" customWidth="1"/>
    <col min="7" max="7" width="12.42578125" customWidth="1"/>
    <col min="8" max="8" width="11.42578125" customWidth="1"/>
    <col min="9" max="9" width="10" customWidth="1"/>
  </cols>
  <sheetData>
    <row r="1" spans="1:10" ht="18.75" x14ac:dyDescent="0.3">
      <c r="A1" s="184"/>
      <c r="B1" s="184"/>
      <c r="C1" s="185" t="s">
        <v>0</v>
      </c>
      <c r="D1" s="185"/>
      <c r="E1" s="185"/>
      <c r="F1" s="185"/>
      <c r="G1" s="185"/>
      <c r="H1" s="185"/>
      <c r="I1" s="185"/>
    </row>
    <row r="2" spans="1:10" x14ac:dyDescent="0.25">
      <c r="A2" s="184"/>
      <c r="B2" s="184"/>
      <c r="C2" s="12" t="s">
        <v>1</v>
      </c>
      <c r="D2" s="186" t="s">
        <v>2</v>
      </c>
      <c r="E2" s="186"/>
      <c r="F2" s="10" t="s">
        <v>3</v>
      </c>
      <c r="G2" s="10"/>
      <c r="H2" s="9" t="s">
        <v>4</v>
      </c>
      <c r="I2" s="9"/>
    </row>
    <row r="3" spans="1:10" x14ac:dyDescent="0.25">
      <c r="A3" s="184"/>
      <c r="B3" s="184"/>
      <c r="C3" s="12"/>
      <c r="D3" s="186"/>
      <c r="E3" s="186"/>
      <c r="F3" s="16" t="s">
        <v>5</v>
      </c>
      <c r="G3" s="17">
        <v>0.22620000000000001</v>
      </c>
      <c r="H3" s="8" t="s">
        <v>6</v>
      </c>
      <c r="I3" s="8"/>
    </row>
    <row r="4" spans="1:10" x14ac:dyDescent="0.25">
      <c r="A4" s="184"/>
      <c r="B4" s="184"/>
      <c r="C4" s="7" t="s">
        <v>7</v>
      </c>
      <c r="D4" s="6" t="s">
        <v>8</v>
      </c>
      <c r="E4" s="6"/>
      <c r="F4" s="5" t="s">
        <v>9</v>
      </c>
      <c r="G4" s="5"/>
      <c r="H4" s="4" t="s">
        <v>10</v>
      </c>
      <c r="I4" s="4"/>
    </row>
    <row r="5" spans="1:10" x14ac:dyDescent="0.25">
      <c r="A5" s="184"/>
      <c r="B5" s="184"/>
      <c r="C5" s="7"/>
      <c r="D5" s="6"/>
      <c r="E5" s="6"/>
      <c r="F5" s="3" t="s">
        <v>11</v>
      </c>
      <c r="G5" s="3"/>
      <c r="H5" s="2" t="s">
        <v>12</v>
      </c>
      <c r="I5" s="2"/>
    </row>
    <row r="6" spans="1:10" x14ac:dyDescent="0.25">
      <c r="A6" s="184"/>
      <c r="B6" s="184"/>
      <c r="C6" s="7" t="s">
        <v>13</v>
      </c>
      <c r="D6" s="6" t="s">
        <v>14</v>
      </c>
      <c r="E6" s="6"/>
      <c r="F6" s="3" t="s">
        <v>15</v>
      </c>
      <c r="G6" s="3"/>
      <c r="H6" s="2" t="s">
        <v>16</v>
      </c>
      <c r="I6" s="2"/>
    </row>
    <row r="7" spans="1:10" x14ac:dyDescent="0.25">
      <c r="A7" s="184"/>
      <c r="B7" s="184"/>
      <c r="C7" s="7"/>
      <c r="D7" s="6"/>
      <c r="E7" s="6"/>
      <c r="F7" s="3" t="s">
        <v>17</v>
      </c>
      <c r="G7" s="3"/>
      <c r="H7" s="2" t="s">
        <v>18</v>
      </c>
      <c r="I7" s="2"/>
    </row>
    <row r="8" spans="1:10" ht="22.5" customHeight="1" x14ac:dyDescent="0.25">
      <c r="A8" s="184"/>
      <c r="B8" s="184"/>
      <c r="C8" s="1" t="s">
        <v>19</v>
      </c>
      <c r="D8" s="170" t="s">
        <v>20</v>
      </c>
      <c r="E8" s="170"/>
      <c r="F8" s="3" t="s">
        <v>21</v>
      </c>
      <c r="G8" s="3"/>
      <c r="H8" s="2" t="s">
        <v>22</v>
      </c>
      <c r="I8" s="2"/>
    </row>
    <row r="9" spans="1:10" ht="12" customHeight="1" x14ac:dyDescent="0.25">
      <c r="A9" s="184"/>
      <c r="B9" s="184"/>
      <c r="C9" s="1"/>
      <c r="D9" s="170"/>
      <c r="E9" s="170"/>
      <c r="F9" s="171" t="s">
        <v>23</v>
      </c>
      <c r="G9" s="171"/>
      <c r="H9" s="171"/>
      <c r="I9" s="171"/>
    </row>
    <row r="10" spans="1:10" ht="35.25" customHeight="1" x14ac:dyDescent="0.25">
      <c r="A10" s="41"/>
      <c r="B10" s="42"/>
      <c r="C10" s="42"/>
      <c r="D10" s="42"/>
      <c r="E10" s="42"/>
      <c r="F10" s="42"/>
      <c r="G10" s="42"/>
      <c r="H10" s="43"/>
      <c r="I10" s="41"/>
    </row>
    <row r="11" spans="1:10" ht="36" customHeight="1" x14ac:dyDescent="0.25">
      <c r="A11" s="190" t="s">
        <v>602</v>
      </c>
      <c r="B11" s="190"/>
      <c r="C11" s="190"/>
      <c r="D11" s="190"/>
      <c r="E11" s="190"/>
      <c r="F11" s="190"/>
      <c r="G11" s="190"/>
      <c r="H11" s="190"/>
      <c r="I11" s="190"/>
      <c r="J11" s="190"/>
    </row>
    <row r="12" spans="1:10" s="49" customFormat="1" ht="30" customHeight="1" x14ac:dyDescent="0.25">
      <c r="A12" s="68" t="s">
        <v>160</v>
      </c>
      <c r="B12" s="69" t="s">
        <v>603</v>
      </c>
      <c r="C12" s="68" t="s">
        <v>604</v>
      </c>
      <c r="D12" s="68" t="s">
        <v>26</v>
      </c>
      <c r="E12" s="191" t="s">
        <v>605</v>
      </c>
      <c r="F12" s="191"/>
      <c r="G12" s="70" t="s">
        <v>606</v>
      </c>
      <c r="H12" s="69" t="s">
        <v>607</v>
      </c>
      <c r="I12" s="69" t="s">
        <v>608</v>
      </c>
      <c r="J12" s="69" t="s">
        <v>27</v>
      </c>
    </row>
    <row r="13" spans="1:10" ht="25.5" customHeight="1" x14ac:dyDescent="0.25">
      <c r="A13" s="71" t="s">
        <v>609</v>
      </c>
      <c r="B13" s="72" t="s">
        <v>161</v>
      </c>
      <c r="C13" s="71" t="s">
        <v>162</v>
      </c>
      <c r="D13" s="71" t="s">
        <v>163</v>
      </c>
      <c r="E13" s="192" t="s">
        <v>610</v>
      </c>
      <c r="F13" s="192"/>
      <c r="G13" s="73" t="s">
        <v>48</v>
      </c>
      <c r="H13" s="74">
        <v>1</v>
      </c>
      <c r="I13" s="75">
        <v>179.58</v>
      </c>
      <c r="J13" s="75">
        <v>179.58</v>
      </c>
    </row>
    <row r="14" spans="1:10" ht="25.5" customHeight="1" x14ac:dyDescent="0.25">
      <c r="A14" s="76" t="s">
        <v>611</v>
      </c>
      <c r="B14" s="77" t="s">
        <v>612</v>
      </c>
      <c r="C14" s="76" t="s">
        <v>11</v>
      </c>
      <c r="D14" s="76" t="s">
        <v>613</v>
      </c>
      <c r="E14" s="193" t="s">
        <v>614</v>
      </c>
      <c r="F14" s="193"/>
      <c r="G14" s="78" t="s">
        <v>56</v>
      </c>
      <c r="H14" s="79">
        <v>1</v>
      </c>
      <c r="I14" s="80">
        <v>44.21</v>
      </c>
      <c r="J14" s="80">
        <v>44.21</v>
      </c>
    </row>
    <row r="15" spans="1:10" ht="25.5" customHeight="1" x14ac:dyDescent="0.25">
      <c r="A15" s="76" t="s">
        <v>611</v>
      </c>
      <c r="B15" s="77" t="s">
        <v>615</v>
      </c>
      <c r="C15" s="76" t="s">
        <v>11</v>
      </c>
      <c r="D15" s="76" t="s">
        <v>616</v>
      </c>
      <c r="E15" s="193" t="s">
        <v>617</v>
      </c>
      <c r="F15" s="193"/>
      <c r="G15" s="78" t="s">
        <v>559</v>
      </c>
      <c r="H15" s="79">
        <v>0.85</v>
      </c>
      <c r="I15" s="80">
        <v>15.42</v>
      </c>
      <c r="J15" s="80">
        <v>13.1</v>
      </c>
    </row>
    <row r="16" spans="1:10" ht="25.5" customHeight="1" x14ac:dyDescent="0.25">
      <c r="A16" s="76" t="s">
        <v>611</v>
      </c>
      <c r="B16" s="77" t="s">
        <v>618</v>
      </c>
      <c r="C16" s="76" t="s">
        <v>11</v>
      </c>
      <c r="D16" s="76" t="s">
        <v>619</v>
      </c>
      <c r="E16" s="193" t="s">
        <v>617</v>
      </c>
      <c r="F16" s="193"/>
      <c r="G16" s="78" t="s">
        <v>559</v>
      </c>
      <c r="H16" s="79">
        <v>1.25</v>
      </c>
      <c r="I16" s="80">
        <v>11.21</v>
      </c>
      <c r="J16" s="80">
        <v>14.01</v>
      </c>
    </row>
    <row r="17" spans="1:10" ht="25.5" customHeight="1" x14ac:dyDescent="0.25">
      <c r="A17" s="76" t="s">
        <v>611</v>
      </c>
      <c r="B17" s="77" t="s">
        <v>620</v>
      </c>
      <c r="C17" s="76" t="s">
        <v>11</v>
      </c>
      <c r="D17" s="76" t="s">
        <v>621</v>
      </c>
      <c r="E17" s="193" t="s">
        <v>622</v>
      </c>
      <c r="F17" s="193"/>
      <c r="G17" s="78" t="s">
        <v>48</v>
      </c>
      <c r="H17" s="79">
        <v>1</v>
      </c>
      <c r="I17" s="80">
        <v>21.5</v>
      </c>
      <c r="J17" s="80">
        <v>21.5</v>
      </c>
    </row>
    <row r="18" spans="1:10" ht="15" customHeight="1" x14ac:dyDescent="0.25">
      <c r="A18" s="81" t="s">
        <v>623</v>
      </c>
      <c r="B18" s="82" t="s">
        <v>624</v>
      </c>
      <c r="C18" s="81" t="s">
        <v>162</v>
      </c>
      <c r="D18" s="81" t="s">
        <v>625</v>
      </c>
      <c r="E18" s="194" t="s">
        <v>626</v>
      </c>
      <c r="F18" s="194"/>
      <c r="G18" s="83" t="s">
        <v>48</v>
      </c>
      <c r="H18" s="84">
        <v>1</v>
      </c>
      <c r="I18" s="85">
        <v>66.67</v>
      </c>
      <c r="J18" s="85">
        <v>66.67</v>
      </c>
    </row>
    <row r="19" spans="1:10" ht="15" customHeight="1" x14ac:dyDescent="0.25">
      <c r="A19" s="81" t="s">
        <v>623</v>
      </c>
      <c r="B19" s="82" t="s">
        <v>627</v>
      </c>
      <c r="C19" s="81" t="s">
        <v>162</v>
      </c>
      <c r="D19" s="81" t="s">
        <v>628</v>
      </c>
      <c r="E19" s="194" t="s">
        <v>626</v>
      </c>
      <c r="F19" s="194"/>
      <c r="G19" s="83" t="s">
        <v>56</v>
      </c>
      <c r="H19" s="84">
        <v>2.4</v>
      </c>
      <c r="I19" s="85">
        <v>8.3740000000000006</v>
      </c>
      <c r="J19" s="85">
        <v>20.09</v>
      </c>
    </row>
    <row r="20" spans="1:10" s="49" customFormat="1" ht="25.5" x14ac:dyDescent="0.25">
      <c r="A20" s="86"/>
      <c r="B20" s="86"/>
      <c r="C20" s="86"/>
      <c r="D20" s="86"/>
      <c r="E20" s="86" t="s">
        <v>629</v>
      </c>
      <c r="F20" s="87">
        <v>27.841945299999999</v>
      </c>
      <c r="G20" s="86" t="s">
        <v>630</v>
      </c>
      <c r="H20" s="87">
        <v>31.7</v>
      </c>
      <c r="I20" s="86" t="s">
        <v>631</v>
      </c>
      <c r="J20" s="87">
        <v>59.54</v>
      </c>
    </row>
    <row r="21" spans="1:10" ht="15.75" customHeight="1" x14ac:dyDescent="0.25">
      <c r="A21" s="86"/>
      <c r="B21" s="86"/>
      <c r="C21" s="86"/>
      <c r="D21" s="86"/>
      <c r="E21" s="86" t="s">
        <v>632</v>
      </c>
      <c r="F21" s="87">
        <v>40.619999999999997</v>
      </c>
      <c r="G21" s="86"/>
      <c r="H21" s="195" t="s">
        <v>633</v>
      </c>
      <c r="I21" s="195"/>
      <c r="J21" s="87">
        <v>220.2</v>
      </c>
    </row>
    <row r="22" spans="1:10" x14ac:dyDescent="0.25">
      <c r="A22" s="88"/>
      <c r="B22" s="88"/>
      <c r="C22" s="88"/>
      <c r="D22" s="88"/>
      <c r="E22" s="88"/>
      <c r="F22" s="88"/>
      <c r="G22" s="88"/>
      <c r="H22" s="88"/>
      <c r="I22" s="88"/>
      <c r="J22" s="88"/>
    </row>
    <row r="23" spans="1:10" s="49" customFormat="1" ht="30" customHeight="1" x14ac:dyDescent="0.25">
      <c r="A23" s="68" t="s">
        <v>293</v>
      </c>
      <c r="B23" s="69" t="s">
        <v>603</v>
      </c>
      <c r="C23" s="68" t="s">
        <v>604</v>
      </c>
      <c r="D23" s="68" t="s">
        <v>26</v>
      </c>
      <c r="E23" s="191" t="s">
        <v>605</v>
      </c>
      <c r="F23" s="191"/>
      <c r="G23" s="70" t="s">
        <v>606</v>
      </c>
      <c r="H23" s="69" t="s">
        <v>607</v>
      </c>
      <c r="I23" s="69" t="s">
        <v>608</v>
      </c>
      <c r="J23" s="69" t="s">
        <v>27</v>
      </c>
    </row>
    <row r="24" spans="1:10" ht="25.5" customHeight="1" x14ac:dyDescent="0.25">
      <c r="A24" s="71" t="s">
        <v>609</v>
      </c>
      <c r="B24" s="72" t="s">
        <v>294</v>
      </c>
      <c r="C24" s="71" t="s">
        <v>162</v>
      </c>
      <c r="D24" s="71" t="s">
        <v>295</v>
      </c>
      <c r="E24" s="192" t="s">
        <v>634</v>
      </c>
      <c r="F24" s="192"/>
      <c r="G24" s="73" t="s">
        <v>296</v>
      </c>
      <c r="H24" s="74">
        <v>1</v>
      </c>
      <c r="I24" s="75">
        <v>1536.9</v>
      </c>
      <c r="J24" s="75">
        <v>1536.9</v>
      </c>
    </row>
    <row r="25" spans="1:10" ht="25.5" customHeight="1" x14ac:dyDescent="0.25">
      <c r="A25" s="76" t="s">
        <v>611</v>
      </c>
      <c r="B25" s="77" t="s">
        <v>635</v>
      </c>
      <c r="C25" s="76" t="s">
        <v>11</v>
      </c>
      <c r="D25" s="76" t="s">
        <v>636</v>
      </c>
      <c r="E25" s="193" t="s">
        <v>617</v>
      </c>
      <c r="F25" s="193"/>
      <c r="G25" s="78" t="s">
        <v>559</v>
      </c>
      <c r="H25" s="79">
        <v>1.5</v>
      </c>
      <c r="I25" s="80">
        <v>21.52</v>
      </c>
      <c r="J25" s="80">
        <v>32.28</v>
      </c>
    </row>
    <row r="26" spans="1:10" ht="25.5" customHeight="1" x14ac:dyDescent="0.25">
      <c r="A26" s="76" t="s">
        <v>611</v>
      </c>
      <c r="B26" s="77" t="s">
        <v>637</v>
      </c>
      <c r="C26" s="76" t="s">
        <v>11</v>
      </c>
      <c r="D26" s="76" t="s">
        <v>638</v>
      </c>
      <c r="E26" s="193" t="s">
        <v>617</v>
      </c>
      <c r="F26" s="193"/>
      <c r="G26" s="78" t="s">
        <v>559</v>
      </c>
      <c r="H26" s="79">
        <v>1.5</v>
      </c>
      <c r="I26" s="80">
        <v>12.79</v>
      </c>
      <c r="J26" s="80">
        <v>19.18</v>
      </c>
    </row>
    <row r="27" spans="1:10" s="49" customFormat="1" ht="25.5" customHeight="1" x14ac:dyDescent="0.25">
      <c r="A27" s="81" t="s">
        <v>623</v>
      </c>
      <c r="B27" s="82" t="s">
        <v>639</v>
      </c>
      <c r="C27" s="81" t="s">
        <v>17</v>
      </c>
      <c r="D27" s="81" t="s">
        <v>640</v>
      </c>
      <c r="E27" s="194" t="s">
        <v>626</v>
      </c>
      <c r="F27" s="194"/>
      <c r="G27" s="83" t="s">
        <v>48</v>
      </c>
      <c r="H27" s="84">
        <v>4.4687999999999999</v>
      </c>
      <c r="I27" s="85">
        <v>277.36</v>
      </c>
      <c r="J27" s="85">
        <v>1239.46</v>
      </c>
    </row>
    <row r="28" spans="1:10" s="60" customFormat="1" ht="15" customHeight="1" x14ac:dyDescent="0.25">
      <c r="A28" s="81" t="s">
        <v>623</v>
      </c>
      <c r="B28" s="82" t="s">
        <v>641</v>
      </c>
      <c r="C28" s="81" t="s">
        <v>17</v>
      </c>
      <c r="D28" s="81" t="s">
        <v>642</v>
      </c>
      <c r="E28" s="194" t="s">
        <v>626</v>
      </c>
      <c r="F28" s="194"/>
      <c r="G28" s="83" t="s">
        <v>52</v>
      </c>
      <c r="H28" s="84">
        <v>2</v>
      </c>
      <c r="I28" s="85">
        <v>42.9</v>
      </c>
      <c r="J28" s="85">
        <v>85.8</v>
      </c>
    </row>
    <row r="29" spans="1:10" ht="15" customHeight="1" x14ac:dyDescent="0.25">
      <c r="A29" s="81" t="s">
        <v>623</v>
      </c>
      <c r="B29" s="82" t="s">
        <v>643</v>
      </c>
      <c r="C29" s="81" t="s">
        <v>17</v>
      </c>
      <c r="D29" s="81" t="s">
        <v>644</v>
      </c>
      <c r="E29" s="194" t="s">
        <v>626</v>
      </c>
      <c r="F29" s="194"/>
      <c r="G29" s="83" t="s">
        <v>52</v>
      </c>
      <c r="H29" s="84">
        <v>2</v>
      </c>
      <c r="I29" s="85">
        <v>5.97</v>
      </c>
      <c r="J29" s="85">
        <v>11.94</v>
      </c>
    </row>
    <row r="30" spans="1:10" ht="15" customHeight="1" x14ac:dyDescent="0.25">
      <c r="A30" s="81" t="s">
        <v>623</v>
      </c>
      <c r="B30" s="82" t="s">
        <v>645</v>
      </c>
      <c r="C30" s="81" t="s">
        <v>17</v>
      </c>
      <c r="D30" s="81" t="s">
        <v>646</v>
      </c>
      <c r="E30" s="194" t="s">
        <v>626</v>
      </c>
      <c r="F30" s="194"/>
      <c r="G30" s="83" t="s">
        <v>52</v>
      </c>
      <c r="H30" s="84">
        <v>2</v>
      </c>
      <c r="I30" s="85">
        <v>18.53</v>
      </c>
      <c r="J30" s="85">
        <v>37.06</v>
      </c>
    </row>
    <row r="31" spans="1:10" ht="15" customHeight="1" x14ac:dyDescent="0.25">
      <c r="A31" s="81" t="s">
        <v>623</v>
      </c>
      <c r="B31" s="82" t="s">
        <v>647</v>
      </c>
      <c r="C31" s="81" t="s">
        <v>17</v>
      </c>
      <c r="D31" s="81" t="s">
        <v>648</v>
      </c>
      <c r="E31" s="194" t="s">
        <v>626</v>
      </c>
      <c r="F31" s="194"/>
      <c r="G31" s="83" t="s">
        <v>52</v>
      </c>
      <c r="H31" s="84">
        <v>6</v>
      </c>
      <c r="I31" s="85">
        <v>18.53</v>
      </c>
      <c r="J31" s="85">
        <v>111.18</v>
      </c>
    </row>
    <row r="32" spans="1:10" ht="25.5" x14ac:dyDescent="0.25">
      <c r="A32" s="86"/>
      <c r="B32" s="86"/>
      <c r="C32" s="86"/>
      <c r="D32" s="86"/>
      <c r="E32" s="86" t="s">
        <v>629</v>
      </c>
      <c r="F32" s="87">
        <v>21.3467384</v>
      </c>
      <c r="G32" s="86" t="s">
        <v>630</v>
      </c>
      <c r="H32" s="87">
        <v>24.3</v>
      </c>
      <c r="I32" s="86" t="s">
        <v>631</v>
      </c>
      <c r="J32" s="87">
        <v>45.65</v>
      </c>
    </row>
    <row r="33" spans="1:10" ht="15.75" customHeight="1" x14ac:dyDescent="0.25">
      <c r="A33" s="86"/>
      <c r="B33" s="86"/>
      <c r="C33" s="86"/>
      <c r="D33" s="86"/>
      <c r="E33" s="86" t="s">
        <v>632</v>
      </c>
      <c r="F33" s="87">
        <v>347.64</v>
      </c>
      <c r="G33" s="86"/>
      <c r="H33" s="195" t="s">
        <v>633</v>
      </c>
      <c r="I33" s="195"/>
      <c r="J33" s="87">
        <v>1884.54</v>
      </c>
    </row>
    <row r="34" spans="1:10" x14ac:dyDescent="0.25">
      <c r="A34" s="88"/>
      <c r="B34" s="88"/>
      <c r="C34" s="88"/>
      <c r="D34" s="88"/>
      <c r="E34" s="88"/>
      <c r="F34" s="88"/>
      <c r="G34" s="88"/>
      <c r="H34" s="88"/>
      <c r="I34" s="88"/>
      <c r="J34" s="88"/>
    </row>
    <row r="35" spans="1:10" ht="30" customHeight="1" x14ac:dyDescent="0.25">
      <c r="A35" s="68" t="s">
        <v>326</v>
      </c>
      <c r="B35" s="69" t="s">
        <v>603</v>
      </c>
      <c r="C35" s="68" t="s">
        <v>604</v>
      </c>
      <c r="D35" s="68" t="s">
        <v>26</v>
      </c>
      <c r="E35" s="191" t="s">
        <v>605</v>
      </c>
      <c r="F35" s="191"/>
      <c r="G35" s="70" t="s">
        <v>606</v>
      </c>
      <c r="H35" s="69" t="s">
        <v>607</v>
      </c>
      <c r="I35" s="69" t="s">
        <v>608</v>
      </c>
      <c r="J35" s="69" t="s">
        <v>27</v>
      </c>
    </row>
    <row r="36" spans="1:10" ht="51" customHeight="1" x14ac:dyDescent="0.25">
      <c r="A36" s="71" t="s">
        <v>609</v>
      </c>
      <c r="B36" s="72" t="s">
        <v>327</v>
      </c>
      <c r="C36" s="71" t="s">
        <v>162</v>
      </c>
      <c r="D36" s="71" t="s">
        <v>328</v>
      </c>
      <c r="E36" s="192" t="s">
        <v>649</v>
      </c>
      <c r="F36" s="192"/>
      <c r="G36" s="73" t="s">
        <v>52</v>
      </c>
      <c r="H36" s="74">
        <v>1</v>
      </c>
      <c r="I36" s="75">
        <v>95.06</v>
      </c>
      <c r="J36" s="75">
        <v>95.06</v>
      </c>
    </row>
    <row r="37" spans="1:10" ht="51" customHeight="1" x14ac:dyDescent="0.25">
      <c r="A37" s="76" t="s">
        <v>611</v>
      </c>
      <c r="B37" s="77" t="s">
        <v>650</v>
      </c>
      <c r="C37" s="76" t="s">
        <v>11</v>
      </c>
      <c r="D37" s="76" t="s">
        <v>651</v>
      </c>
      <c r="E37" s="193" t="s">
        <v>649</v>
      </c>
      <c r="F37" s="193"/>
      <c r="G37" s="78" t="s">
        <v>56</v>
      </c>
      <c r="H37" s="79">
        <v>2</v>
      </c>
      <c r="I37" s="80">
        <v>3.46</v>
      </c>
      <c r="J37" s="80">
        <v>6.92</v>
      </c>
    </row>
    <row r="38" spans="1:10" ht="51" customHeight="1" x14ac:dyDescent="0.25">
      <c r="A38" s="76" t="s">
        <v>611</v>
      </c>
      <c r="B38" s="77" t="s">
        <v>652</v>
      </c>
      <c r="C38" s="76" t="s">
        <v>11</v>
      </c>
      <c r="D38" s="76" t="s">
        <v>653</v>
      </c>
      <c r="E38" s="193" t="s">
        <v>649</v>
      </c>
      <c r="F38" s="193"/>
      <c r="G38" s="78" t="s">
        <v>56</v>
      </c>
      <c r="H38" s="79">
        <v>2.2000000000000002</v>
      </c>
      <c r="I38" s="80">
        <v>5.08</v>
      </c>
      <c r="J38" s="80">
        <v>11.17</v>
      </c>
    </row>
    <row r="39" spans="1:10" ht="38.25" customHeight="1" x14ac:dyDescent="0.25">
      <c r="A39" s="76" t="s">
        <v>611</v>
      </c>
      <c r="B39" s="77" t="s">
        <v>654</v>
      </c>
      <c r="C39" s="76" t="s">
        <v>11</v>
      </c>
      <c r="D39" s="76" t="s">
        <v>655</v>
      </c>
      <c r="E39" s="193" t="s">
        <v>649</v>
      </c>
      <c r="F39" s="193"/>
      <c r="G39" s="78" t="s">
        <v>56</v>
      </c>
      <c r="H39" s="79">
        <v>12.6</v>
      </c>
      <c r="I39" s="80">
        <v>2.2999999999999998</v>
      </c>
      <c r="J39" s="80">
        <v>28.98</v>
      </c>
    </row>
    <row r="40" spans="1:10" s="60" customFormat="1" ht="25.5" customHeight="1" x14ac:dyDescent="0.25">
      <c r="A40" s="76" t="s">
        <v>611</v>
      </c>
      <c r="B40" s="77" t="s">
        <v>656</v>
      </c>
      <c r="C40" s="76" t="s">
        <v>11</v>
      </c>
      <c r="D40" s="76" t="s">
        <v>657</v>
      </c>
      <c r="E40" s="193" t="s">
        <v>649</v>
      </c>
      <c r="F40" s="193"/>
      <c r="G40" s="78" t="s">
        <v>52</v>
      </c>
      <c r="H40" s="79">
        <v>0.375</v>
      </c>
      <c r="I40" s="80">
        <v>6.53</v>
      </c>
      <c r="J40" s="80">
        <v>2.44</v>
      </c>
    </row>
    <row r="41" spans="1:10" ht="38.25" customHeight="1" x14ac:dyDescent="0.25">
      <c r="A41" s="76" t="s">
        <v>611</v>
      </c>
      <c r="B41" s="77" t="s">
        <v>658</v>
      </c>
      <c r="C41" s="76" t="s">
        <v>11</v>
      </c>
      <c r="D41" s="76" t="s">
        <v>659</v>
      </c>
      <c r="E41" s="193" t="s">
        <v>649</v>
      </c>
      <c r="F41" s="193"/>
      <c r="G41" s="78" t="s">
        <v>52</v>
      </c>
      <c r="H41" s="79">
        <v>1</v>
      </c>
      <c r="I41" s="80">
        <v>9.07</v>
      </c>
      <c r="J41" s="80">
        <v>9.07</v>
      </c>
    </row>
    <row r="42" spans="1:10" ht="38.25" customHeight="1" x14ac:dyDescent="0.25">
      <c r="A42" s="76" t="s">
        <v>611</v>
      </c>
      <c r="B42" s="77" t="s">
        <v>660</v>
      </c>
      <c r="C42" s="76" t="s">
        <v>11</v>
      </c>
      <c r="D42" s="76" t="s">
        <v>661</v>
      </c>
      <c r="E42" s="193" t="s">
        <v>649</v>
      </c>
      <c r="F42" s="193"/>
      <c r="G42" s="78" t="s">
        <v>52</v>
      </c>
      <c r="H42" s="79">
        <v>1</v>
      </c>
      <c r="I42" s="80">
        <v>36.479999999999997</v>
      </c>
      <c r="J42" s="80">
        <v>36.479999999999997</v>
      </c>
    </row>
    <row r="43" spans="1:10" ht="25.5" x14ac:dyDescent="0.25">
      <c r="A43" s="86"/>
      <c r="B43" s="86"/>
      <c r="C43" s="86"/>
      <c r="D43" s="86"/>
      <c r="E43" s="86" t="s">
        <v>629</v>
      </c>
      <c r="F43" s="87">
        <v>20.7435118</v>
      </c>
      <c r="G43" s="86" t="s">
        <v>630</v>
      </c>
      <c r="H43" s="87">
        <v>23.62</v>
      </c>
      <c r="I43" s="86" t="s">
        <v>631</v>
      </c>
      <c r="J43" s="87">
        <v>44.36</v>
      </c>
    </row>
    <row r="44" spans="1:10" ht="15.75" customHeight="1" x14ac:dyDescent="0.25">
      <c r="A44" s="86"/>
      <c r="B44" s="86"/>
      <c r="C44" s="86"/>
      <c r="D44" s="86"/>
      <c r="E44" s="86" t="s">
        <v>632</v>
      </c>
      <c r="F44" s="87">
        <v>21.5</v>
      </c>
      <c r="G44" s="86"/>
      <c r="H44" s="195" t="s">
        <v>633</v>
      </c>
      <c r="I44" s="195"/>
      <c r="J44" s="87">
        <v>116.56</v>
      </c>
    </row>
    <row r="45" spans="1:10" x14ac:dyDescent="0.25">
      <c r="A45" s="88"/>
      <c r="B45" s="88"/>
      <c r="C45" s="88"/>
      <c r="D45" s="88"/>
      <c r="E45" s="88"/>
      <c r="F45" s="88"/>
      <c r="G45" s="88"/>
      <c r="H45" s="88"/>
      <c r="I45" s="88"/>
      <c r="J45" s="88"/>
    </row>
    <row r="46" spans="1:10" ht="30" customHeight="1" x14ac:dyDescent="0.25">
      <c r="A46" s="68" t="s">
        <v>662</v>
      </c>
      <c r="B46" s="69" t="s">
        <v>603</v>
      </c>
      <c r="C46" s="68" t="s">
        <v>604</v>
      </c>
      <c r="D46" s="68" t="s">
        <v>26</v>
      </c>
      <c r="E46" s="191" t="s">
        <v>605</v>
      </c>
      <c r="F46" s="191"/>
      <c r="G46" s="70" t="s">
        <v>606</v>
      </c>
      <c r="H46" s="69" t="s">
        <v>607</v>
      </c>
      <c r="I46" s="69" t="s">
        <v>608</v>
      </c>
      <c r="J46" s="69" t="s">
        <v>27</v>
      </c>
    </row>
    <row r="47" spans="1:10" ht="25.5" x14ac:dyDescent="0.25">
      <c r="A47" s="71" t="s">
        <v>609</v>
      </c>
      <c r="B47" s="72" t="s">
        <v>403</v>
      </c>
      <c r="C47" s="71" t="s">
        <v>162</v>
      </c>
      <c r="D47" s="71" t="s">
        <v>404</v>
      </c>
      <c r="E47" s="192">
        <v>112</v>
      </c>
      <c r="F47" s="192"/>
      <c r="G47" s="73" t="s">
        <v>266</v>
      </c>
      <c r="H47" s="74">
        <v>1</v>
      </c>
      <c r="I47" s="75">
        <v>2040.06</v>
      </c>
      <c r="J47" s="75">
        <v>2040.06</v>
      </c>
    </row>
    <row r="48" spans="1:10" ht="51" customHeight="1" x14ac:dyDescent="0.25">
      <c r="A48" s="76" t="s">
        <v>611</v>
      </c>
      <c r="B48" s="77" t="s">
        <v>663</v>
      </c>
      <c r="C48" s="76" t="s">
        <v>15</v>
      </c>
      <c r="D48" s="76" t="s">
        <v>664</v>
      </c>
      <c r="E48" s="193" t="s">
        <v>665</v>
      </c>
      <c r="F48" s="193"/>
      <c r="G48" s="78" t="s">
        <v>85</v>
      </c>
      <c r="H48" s="79">
        <v>0.89100000000000001</v>
      </c>
      <c r="I48" s="80">
        <v>333.76</v>
      </c>
      <c r="J48" s="80">
        <v>297.38</v>
      </c>
    </row>
    <row r="49" spans="1:10" s="49" customFormat="1" ht="25.5" customHeight="1" x14ac:dyDescent="0.25">
      <c r="A49" s="76" t="s">
        <v>611</v>
      </c>
      <c r="B49" s="77" t="s">
        <v>666</v>
      </c>
      <c r="C49" s="76" t="s">
        <v>15</v>
      </c>
      <c r="D49" s="76" t="s">
        <v>667</v>
      </c>
      <c r="E49" s="193" t="s">
        <v>665</v>
      </c>
      <c r="F49" s="193"/>
      <c r="G49" s="78" t="s">
        <v>85</v>
      </c>
      <c r="H49" s="79">
        <v>0.04</v>
      </c>
      <c r="I49" s="80">
        <v>328.2</v>
      </c>
      <c r="J49" s="80">
        <v>13.12</v>
      </c>
    </row>
    <row r="50" spans="1:10" ht="25.5" customHeight="1" x14ac:dyDescent="0.25">
      <c r="A50" s="76" t="s">
        <v>611</v>
      </c>
      <c r="B50" s="77" t="s">
        <v>668</v>
      </c>
      <c r="C50" s="76" t="s">
        <v>15</v>
      </c>
      <c r="D50" s="76" t="s">
        <v>669</v>
      </c>
      <c r="E50" s="193" t="s">
        <v>670</v>
      </c>
      <c r="F50" s="193"/>
      <c r="G50" s="78" t="s">
        <v>48</v>
      </c>
      <c r="H50" s="79">
        <v>4.4850000000000003</v>
      </c>
      <c r="I50" s="80">
        <v>90.87</v>
      </c>
      <c r="J50" s="80">
        <v>407.55</v>
      </c>
    </row>
    <row r="51" spans="1:10" ht="38.25" customHeight="1" x14ac:dyDescent="0.25">
      <c r="A51" s="76" t="s">
        <v>611</v>
      </c>
      <c r="B51" s="77" t="s">
        <v>671</v>
      </c>
      <c r="C51" s="76" t="s">
        <v>15</v>
      </c>
      <c r="D51" s="76" t="s">
        <v>672</v>
      </c>
      <c r="E51" s="193" t="s">
        <v>673</v>
      </c>
      <c r="F51" s="193"/>
      <c r="G51" s="78" t="s">
        <v>48</v>
      </c>
      <c r="H51" s="79">
        <v>9.9</v>
      </c>
      <c r="I51" s="80">
        <v>83.57</v>
      </c>
      <c r="J51" s="80">
        <v>827.34</v>
      </c>
    </row>
    <row r="52" spans="1:10" ht="25.5" customHeight="1" x14ac:dyDescent="0.25">
      <c r="A52" s="76" t="s">
        <v>611</v>
      </c>
      <c r="B52" s="77" t="s">
        <v>674</v>
      </c>
      <c r="C52" s="76" t="s">
        <v>15</v>
      </c>
      <c r="D52" s="76" t="s">
        <v>675</v>
      </c>
      <c r="E52" s="193" t="s">
        <v>676</v>
      </c>
      <c r="F52" s="193"/>
      <c r="G52" s="78" t="s">
        <v>85</v>
      </c>
      <c r="H52" s="79">
        <v>5.3710000000000004</v>
      </c>
      <c r="I52" s="80">
        <v>39.659999999999997</v>
      </c>
      <c r="J52" s="80">
        <v>213.01</v>
      </c>
    </row>
    <row r="53" spans="1:10" ht="25.5" customHeight="1" x14ac:dyDescent="0.25">
      <c r="A53" s="76" t="s">
        <v>611</v>
      </c>
      <c r="B53" s="77" t="s">
        <v>677</v>
      </c>
      <c r="C53" s="76" t="s">
        <v>15</v>
      </c>
      <c r="D53" s="76" t="s">
        <v>678</v>
      </c>
      <c r="E53" s="193" t="s">
        <v>679</v>
      </c>
      <c r="F53" s="193"/>
      <c r="G53" s="78" t="s">
        <v>85</v>
      </c>
      <c r="H53" s="79">
        <v>0.75</v>
      </c>
      <c r="I53" s="80">
        <v>101.12</v>
      </c>
      <c r="J53" s="80">
        <v>75.84</v>
      </c>
    </row>
    <row r="54" spans="1:10" ht="15" customHeight="1" x14ac:dyDescent="0.25">
      <c r="A54" s="81" t="s">
        <v>623</v>
      </c>
      <c r="B54" s="82" t="s">
        <v>680</v>
      </c>
      <c r="C54" s="81" t="s">
        <v>15</v>
      </c>
      <c r="D54" s="81" t="s">
        <v>681</v>
      </c>
      <c r="E54" s="194" t="s">
        <v>626</v>
      </c>
      <c r="F54" s="194"/>
      <c r="G54" s="83" t="s">
        <v>85</v>
      </c>
      <c r="H54" s="84">
        <v>1.9</v>
      </c>
      <c r="I54" s="85">
        <v>108.33</v>
      </c>
      <c r="J54" s="85">
        <v>205.82</v>
      </c>
    </row>
    <row r="55" spans="1:10" ht="25.5" x14ac:dyDescent="0.25">
      <c r="A55" s="86"/>
      <c r="B55" s="86"/>
      <c r="C55" s="86"/>
      <c r="D55" s="86"/>
      <c r="E55" s="86" t="s">
        <v>629</v>
      </c>
      <c r="F55" s="87">
        <v>379.18634559999998</v>
      </c>
      <c r="G55" s="86" t="s">
        <v>630</v>
      </c>
      <c r="H55" s="87">
        <v>431.7</v>
      </c>
      <c r="I55" s="86" t="s">
        <v>631</v>
      </c>
      <c r="J55" s="87">
        <v>810.89</v>
      </c>
    </row>
    <row r="56" spans="1:10" ht="15.75" customHeight="1" x14ac:dyDescent="0.25">
      <c r="A56" s="86"/>
      <c r="B56" s="86"/>
      <c r="C56" s="86"/>
      <c r="D56" s="86"/>
      <c r="E56" s="86" t="s">
        <v>632</v>
      </c>
      <c r="F56" s="87">
        <v>461.46</v>
      </c>
      <c r="G56" s="86"/>
      <c r="H56" s="195" t="s">
        <v>633</v>
      </c>
      <c r="I56" s="195"/>
      <c r="J56" s="87">
        <v>2501.52</v>
      </c>
    </row>
    <row r="57" spans="1:10" x14ac:dyDescent="0.25">
      <c r="A57" s="88"/>
      <c r="B57" s="88"/>
      <c r="C57" s="88"/>
      <c r="D57" s="88"/>
      <c r="E57" s="88"/>
      <c r="F57" s="88"/>
      <c r="G57" s="88"/>
      <c r="H57" s="88"/>
      <c r="I57" s="88"/>
      <c r="J57" s="88"/>
    </row>
    <row r="58" spans="1:10" ht="30" customHeight="1" x14ac:dyDescent="0.25">
      <c r="A58" s="68" t="s">
        <v>407</v>
      </c>
      <c r="B58" s="69" t="s">
        <v>603</v>
      </c>
      <c r="C58" s="68" t="s">
        <v>604</v>
      </c>
      <c r="D58" s="68" t="s">
        <v>26</v>
      </c>
      <c r="E58" s="191" t="s">
        <v>605</v>
      </c>
      <c r="F58" s="191"/>
      <c r="G58" s="70" t="s">
        <v>606</v>
      </c>
      <c r="H58" s="69" t="s">
        <v>607</v>
      </c>
      <c r="I58" s="69" t="s">
        <v>608</v>
      </c>
      <c r="J58" s="69" t="s">
        <v>27</v>
      </c>
    </row>
    <row r="59" spans="1:10" ht="25.5" customHeight="1" x14ac:dyDescent="0.25">
      <c r="A59" s="71" t="s">
        <v>609</v>
      </c>
      <c r="B59" s="72" t="s">
        <v>408</v>
      </c>
      <c r="C59" s="71" t="s">
        <v>162</v>
      </c>
      <c r="D59" s="71" t="s">
        <v>412</v>
      </c>
      <c r="E59" s="192" t="s">
        <v>682</v>
      </c>
      <c r="F59" s="192"/>
      <c r="G59" s="73" t="s">
        <v>266</v>
      </c>
      <c r="H59" s="74">
        <v>1</v>
      </c>
      <c r="I59" s="75">
        <v>3150.84</v>
      </c>
      <c r="J59" s="75">
        <v>3150.84</v>
      </c>
    </row>
    <row r="60" spans="1:10" s="49" customFormat="1" ht="25.5" customHeight="1" x14ac:dyDescent="0.25">
      <c r="A60" s="76" t="s">
        <v>611</v>
      </c>
      <c r="B60" s="77" t="s">
        <v>683</v>
      </c>
      <c r="C60" s="76" t="s">
        <v>11</v>
      </c>
      <c r="D60" s="76" t="s">
        <v>684</v>
      </c>
      <c r="E60" s="193" t="s">
        <v>617</v>
      </c>
      <c r="F60" s="193"/>
      <c r="G60" s="78" t="s">
        <v>559</v>
      </c>
      <c r="H60" s="79">
        <v>1</v>
      </c>
      <c r="I60" s="80">
        <v>16.829999999999998</v>
      </c>
      <c r="J60" s="80">
        <v>16.829999999999998</v>
      </c>
    </row>
    <row r="61" spans="1:10" s="60" customFormat="1" ht="25.5" customHeight="1" x14ac:dyDescent="0.25">
      <c r="A61" s="76" t="s">
        <v>611</v>
      </c>
      <c r="B61" s="77" t="s">
        <v>637</v>
      </c>
      <c r="C61" s="76" t="s">
        <v>11</v>
      </c>
      <c r="D61" s="76" t="s">
        <v>638</v>
      </c>
      <c r="E61" s="193" t="s">
        <v>617</v>
      </c>
      <c r="F61" s="193"/>
      <c r="G61" s="78" t="s">
        <v>559</v>
      </c>
      <c r="H61" s="79">
        <v>2</v>
      </c>
      <c r="I61" s="80">
        <v>12.79</v>
      </c>
      <c r="J61" s="80">
        <v>25.58</v>
      </c>
    </row>
    <row r="62" spans="1:10" ht="38.25" customHeight="1" x14ac:dyDescent="0.25">
      <c r="A62" s="76" t="s">
        <v>611</v>
      </c>
      <c r="B62" s="77" t="s">
        <v>132</v>
      </c>
      <c r="C62" s="76" t="s">
        <v>11</v>
      </c>
      <c r="D62" s="76" t="s">
        <v>133</v>
      </c>
      <c r="E62" s="193" t="s">
        <v>685</v>
      </c>
      <c r="F62" s="193"/>
      <c r="G62" s="78" t="s">
        <v>85</v>
      </c>
      <c r="H62" s="79">
        <v>0.64</v>
      </c>
      <c r="I62" s="80">
        <v>50.59</v>
      </c>
      <c r="J62" s="80">
        <v>32.369999999999997</v>
      </c>
    </row>
    <row r="63" spans="1:10" ht="51" customHeight="1" x14ac:dyDescent="0.25">
      <c r="A63" s="76" t="s">
        <v>611</v>
      </c>
      <c r="B63" s="77" t="s">
        <v>118</v>
      </c>
      <c r="C63" s="76" t="s">
        <v>11</v>
      </c>
      <c r="D63" s="76" t="s">
        <v>119</v>
      </c>
      <c r="E63" s="193" t="s">
        <v>614</v>
      </c>
      <c r="F63" s="193"/>
      <c r="G63" s="78" t="s">
        <v>85</v>
      </c>
      <c r="H63" s="79">
        <v>0.38200000000000001</v>
      </c>
      <c r="I63" s="80">
        <v>428.24</v>
      </c>
      <c r="J63" s="80">
        <v>163.58000000000001</v>
      </c>
    </row>
    <row r="64" spans="1:10" ht="63.75" customHeight="1" x14ac:dyDescent="0.25">
      <c r="A64" s="76" t="s">
        <v>611</v>
      </c>
      <c r="B64" s="77" t="s">
        <v>686</v>
      </c>
      <c r="C64" s="76" t="s">
        <v>11</v>
      </c>
      <c r="D64" s="76" t="s">
        <v>687</v>
      </c>
      <c r="E64" s="193" t="s">
        <v>614</v>
      </c>
      <c r="F64" s="193"/>
      <c r="G64" s="78" t="s">
        <v>85</v>
      </c>
      <c r="H64" s="79">
        <v>0.22</v>
      </c>
      <c r="I64" s="80">
        <v>497.21</v>
      </c>
      <c r="J64" s="80">
        <v>109.38</v>
      </c>
    </row>
    <row r="65" spans="1:10" ht="38.25" customHeight="1" x14ac:dyDescent="0.25">
      <c r="A65" s="76" t="s">
        <v>611</v>
      </c>
      <c r="B65" s="77" t="s">
        <v>688</v>
      </c>
      <c r="C65" s="76" t="s">
        <v>11</v>
      </c>
      <c r="D65" s="76" t="s">
        <v>689</v>
      </c>
      <c r="E65" s="193" t="s">
        <v>614</v>
      </c>
      <c r="F65" s="193"/>
      <c r="G65" s="78" t="s">
        <v>48</v>
      </c>
      <c r="H65" s="79">
        <v>3.6</v>
      </c>
      <c r="I65" s="80">
        <v>81.209999999999994</v>
      </c>
      <c r="J65" s="80">
        <v>292.35000000000002</v>
      </c>
    </row>
    <row r="66" spans="1:10" ht="25.5" customHeight="1" x14ac:dyDescent="0.25">
      <c r="A66" s="76" t="s">
        <v>611</v>
      </c>
      <c r="B66" s="77" t="s">
        <v>690</v>
      </c>
      <c r="C66" s="76" t="s">
        <v>11</v>
      </c>
      <c r="D66" s="76" t="s">
        <v>691</v>
      </c>
      <c r="E66" s="193" t="s">
        <v>614</v>
      </c>
      <c r="F66" s="193"/>
      <c r="G66" s="78" t="s">
        <v>48</v>
      </c>
      <c r="H66" s="79">
        <v>4.1500000000000004</v>
      </c>
      <c r="I66" s="80">
        <v>47.79</v>
      </c>
      <c r="J66" s="80">
        <v>198.32</v>
      </c>
    </row>
    <row r="67" spans="1:10" ht="38.25" customHeight="1" x14ac:dyDescent="0.25">
      <c r="A67" s="76" t="s">
        <v>611</v>
      </c>
      <c r="B67" s="77" t="s">
        <v>692</v>
      </c>
      <c r="C67" s="76" t="s">
        <v>11</v>
      </c>
      <c r="D67" s="76" t="s">
        <v>693</v>
      </c>
      <c r="E67" s="193" t="s">
        <v>614</v>
      </c>
      <c r="F67" s="193"/>
      <c r="G67" s="78" t="s">
        <v>85</v>
      </c>
      <c r="H67" s="79">
        <v>0.52</v>
      </c>
      <c r="I67" s="80">
        <v>299.85000000000002</v>
      </c>
      <c r="J67" s="80">
        <v>155.91999999999999</v>
      </c>
    </row>
    <row r="68" spans="1:10" ht="38.25" customHeight="1" x14ac:dyDescent="0.25">
      <c r="A68" s="76" t="s">
        <v>611</v>
      </c>
      <c r="B68" s="77" t="s">
        <v>694</v>
      </c>
      <c r="C68" s="76" t="s">
        <v>11</v>
      </c>
      <c r="D68" s="76" t="s">
        <v>695</v>
      </c>
      <c r="E68" s="193" t="s">
        <v>614</v>
      </c>
      <c r="F68" s="193"/>
      <c r="G68" s="78" t="s">
        <v>85</v>
      </c>
      <c r="H68" s="79">
        <v>0.52</v>
      </c>
      <c r="I68" s="80">
        <v>136.24</v>
      </c>
      <c r="J68" s="80">
        <v>70.84</v>
      </c>
    </row>
    <row r="69" spans="1:10" ht="25.5" customHeight="1" x14ac:dyDescent="0.25">
      <c r="A69" s="76" t="s">
        <v>611</v>
      </c>
      <c r="B69" s="77" t="s">
        <v>141</v>
      </c>
      <c r="C69" s="76" t="s">
        <v>11</v>
      </c>
      <c r="D69" s="76" t="s">
        <v>142</v>
      </c>
      <c r="E69" s="193" t="s">
        <v>614</v>
      </c>
      <c r="F69" s="193"/>
      <c r="G69" s="78" t="s">
        <v>52</v>
      </c>
      <c r="H69" s="79">
        <v>1.1299999999999999</v>
      </c>
      <c r="I69" s="80">
        <v>478.5</v>
      </c>
      <c r="J69" s="80">
        <v>540.70000000000005</v>
      </c>
    </row>
    <row r="70" spans="1:10" s="60" customFormat="1" ht="25.5" customHeight="1" x14ac:dyDescent="0.25">
      <c r="A70" s="76" t="s">
        <v>611</v>
      </c>
      <c r="B70" s="77" t="s">
        <v>696</v>
      </c>
      <c r="C70" s="76" t="s">
        <v>15</v>
      </c>
      <c r="D70" s="76" t="s">
        <v>697</v>
      </c>
      <c r="E70" s="193" t="s">
        <v>698</v>
      </c>
      <c r="F70" s="193"/>
      <c r="G70" s="78" t="s">
        <v>48</v>
      </c>
      <c r="H70" s="79">
        <v>18.8</v>
      </c>
      <c r="I70" s="80">
        <v>46.54</v>
      </c>
      <c r="J70" s="80">
        <v>874.95</v>
      </c>
    </row>
    <row r="71" spans="1:10" ht="25.5" customHeight="1" x14ac:dyDescent="0.25">
      <c r="A71" s="81" t="s">
        <v>623</v>
      </c>
      <c r="B71" s="82" t="s">
        <v>699</v>
      </c>
      <c r="C71" s="81" t="s">
        <v>11</v>
      </c>
      <c r="D71" s="81" t="s">
        <v>700</v>
      </c>
      <c r="E71" s="194" t="s">
        <v>626</v>
      </c>
      <c r="F71" s="194"/>
      <c r="G71" s="83" t="s">
        <v>52</v>
      </c>
      <c r="H71" s="84">
        <v>1</v>
      </c>
      <c r="I71" s="85">
        <v>670.02</v>
      </c>
      <c r="J71" s="85">
        <v>670.02</v>
      </c>
    </row>
    <row r="72" spans="1:10" ht="25.5" x14ac:dyDescent="0.25">
      <c r="A72" s="86"/>
      <c r="B72" s="86"/>
      <c r="C72" s="86"/>
      <c r="D72" s="86"/>
      <c r="E72" s="86" t="s">
        <v>629</v>
      </c>
      <c r="F72" s="87">
        <v>212.28431140000001</v>
      </c>
      <c r="G72" s="86" t="s">
        <v>630</v>
      </c>
      <c r="H72" s="87">
        <v>241.69</v>
      </c>
      <c r="I72" s="86" t="s">
        <v>631</v>
      </c>
      <c r="J72" s="87">
        <v>453.97</v>
      </c>
    </row>
    <row r="73" spans="1:10" ht="15.75" customHeight="1" x14ac:dyDescent="0.25">
      <c r="A73" s="86"/>
      <c r="B73" s="86"/>
      <c r="C73" s="86"/>
      <c r="D73" s="86"/>
      <c r="E73" s="86" t="s">
        <v>632</v>
      </c>
      <c r="F73" s="87">
        <v>712.72</v>
      </c>
      <c r="G73" s="86"/>
      <c r="H73" s="195" t="s">
        <v>633</v>
      </c>
      <c r="I73" s="195"/>
      <c r="J73" s="87">
        <v>3863.56</v>
      </c>
    </row>
    <row r="74" spans="1:10" x14ac:dyDescent="0.25">
      <c r="A74" s="88"/>
      <c r="B74" s="88"/>
      <c r="C74" s="88"/>
      <c r="D74" s="88"/>
      <c r="E74" s="88"/>
      <c r="F74" s="88"/>
      <c r="G74" s="88"/>
      <c r="H74" s="88"/>
      <c r="I74" s="88"/>
      <c r="J74" s="88"/>
    </row>
    <row r="75" spans="1:10" ht="30" customHeight="1" x14ac:dyDescent="0.25">
      <c r="A75" s="68" t="s">
        <v>596</v>
      </c>
      <c r="B75" s="69" t="s">
        <v>603</v>
      </c>
      <c r="C75" s="68" t="s">
        <v>604</v>
      </c>
      <c r="D75" s="68" t="s">
        <v>26</v>
      </c>
      <c r="E75" s="191" t="s">
        <v>605</v>
      </c>
      <c r="F75" s="191"/>
      <c r="G75" s="70" t="s">
        <v>606</v>
      </c>
      <c r="H75" s="69" t="s">
        <v>607</v>
      </c>
      <c r="I75" s="69" t="s">
        <v>608</v>
      </c>
      <c r="J75" s="69" t="s">
        <v>27</v>
      </c>
    </row>
    <row r="76" spans="1:10" ht="15" customHeight="1" x14ac:dyDescent="0.25">
      <c r="A76" s="71" t="s">
        <v>609</v>
      </c>
      <c r="B76" s="72" t="s">
        <v>597</v>
      </c>
      <c r="C76" s="71" t="s">
        <v>162</v>
      </c>
      <c r="D76" s="71" t="s">
        <v>598</v>
      </c>
      <c r="E76" s="192" t="s">
        <v>617</v>
      </c>
      <c r="F76" s="192"/>
      <c r="G76" s="73" t="s">
        <v>48</v>
      </c>
      <c r="H76" s="74">
        <v>1</v>
      </c>
      <c r="I76" s="75">
        <v>2.0299999999999998</v>
      </c>
      <c r="J76" s="75">
        <v>2.0299999999999998</v>
      </c>
    </row>
    <row r="77" spans="1:10" ht="25.5" customHeight="1" x14ac:dyDescent="0.25">
      <c r="A77" s="76" t="s">
        <v>611</v>
      </c>
      <c r="B77" s="77" t="s">
        <v>637</v>
      </c>
      <c r="C77" s="76" t="s">
        <v>11</v>
      </c>
      <c r="D77" s="76" t="s">
        <v>638</v>
      </c>
      <c r="E77" s="193" t="s">
        <v>617</v>
      </c>
      <c r="F77" s="193"/>
      <c r="G77" s="78" t="s">
        <v>559</v>
      </c>
      <c r="H77" s="79">
        <v>0.14000000000000001</v>
      </c>
      <c r="I77" s="80">
        <v>12.79</v>
      </c>
      <c r="J77" s="80">
        <v>1.79</v>
      </c>
    </row>
    <row r="78" spans="1:10" ht="25.5" customHeight="1" x14ac:dyDescent="0.25">
      <c r="A78" s="81" t="s">
        <v>623</v>
      </c>
      <c r="B78" s="82" t="s">
        <v>701</v>
      </c>
      <c r="C78" s="81" t="s">
        <v>11</v>
      </c>
      <c r="D78" s="81" t="s">
        <v>702</v>
      </c>
      <c r="E78" s="194" t="s">
        <v>626</v>
      </c>
      <c r="F78" s="194"/>
      <c r="G78" s="83" t="s">
        <v>703</v>
      </c>
      <c r="H78" s="84">
        <v>0.05</v>
      </c>
      <c r="I78" s="85">
        <v>4.93</v>
      </c>
      <c r="J78" s="85">
        <v>0.24</v>
      </c>
    </row>
    <row r="79" spans="1:10" s="60" customFormat="1" ht="25.5" x14ac:dyDescent="0.25">
      <c r="A79" s="86"/>
      <c r="B79" s="86"/>
      <c r="C79" s="86"/>
      <c r="D79" s="86"/>
      <c r="E79" s="86" t="s">
        <v>629</v>
      </c>
      <c r="F79" s="87">
        <v>0.68272149999999998</v>
      </c>
      <c r="G79" s="86" t="s">
        <v>630</v>
      </c>
      <c r="H79" s="87">
        <v>0.78</v>
      </c>
      <c r="I79" s="86" t="s">
        <v>631</v>
      </c>
      <c r="J79" s="87">
        <v>1.46</v>
      </c>
    </row>
    <row r="80" spans="1:10" ht="15" customHeight="1" x14ac:dyDescent="0.25">
      <c r="A80" s="86"/>
      <c r="B80" s="86"/>
      <c r="C80" s="86"/>
      <c r="D80" s="86"/>
      <c r="E80" s="86" t="s">
        <v>632</v>
      </c>
      <c r="F80" s="87">
        <v>0.45</v>
      </c>
      <c r="G80" s="86"/>
      <c r="H80" s="195" t="s">
        <v>633</v>
      </c>
      <c r="I80" s="195"/>
      <c r="J80" s="87">
        <v>2.48</v>
      </c>
    </row>
  </sheetData>
  <mergeCells count="83">
    <mergeCell ref="E76:F76"/>
    <mergeCell ref="E77:F77"/>
    <mergeCell ref="E78:F78"/>
    <mergeCell ref="H80:I80"/>
    <mergeCell ref="E69:F69"/>
    <mergeCell ref="E70:F70"/>
    <mergeCell ref="E71:F71"/>
    <mergeCell ref="H73:I73"/>
    <mergeCell ref="E75:F75"/>
    <mergeCell ref="E64:F64"/>
    <mergeCell ref="E65:F65"/>
    <mergeCell ref="E66:F66"/>
    <mergeCell ref="E67:F67"/>
    <mergeCell ref="E68:F68"/>
    <mergeCell ref="E59:F59"/>
    <mergeCell ref="E60:F60"/>
    <mergeCell ref="E61:F61"/>
    <mergeCell ref="E62:F62"/>
    <mergeCell ref="E63:F63"/>
    <mergeCell ref="E52:F52"/>
    <mergeCell ref="E53:F53"/>
    <mergeCell ref="E54:F54"/>
    <mergeCell ref="H56:I56"/>
    <mergeCell ref="E58:F58"/>
    <mergeCell ref="E47:F47"/>
    <mergeCell ref="E48:F48"/>
    <mergeCell ref="E49:F49"/>
    <mergeCell ref="E50:F50"/>
    <mergeCell ref="E51:F51"/>
    <mergeCell ref="E40:F40"/>
    <mergeCell ref="E41:F41"/>
    <mergeCell ref="E42:F42"/>
    <mergeCell ref="H44:I44"/>
    <mergeCell ref="E46:F46"/>
    <mergeCell ref="E35:F35"/>
    <mergeCell ref="E36:F36"/>
    <mergeCell ref="E37:F37"/>
    <mergeCell ref="E38:F38"/>
    <mergeCell ref="E39:F39"/>
    <mergeCell ref="E28:F28"/>
    <mergeCell ref="E29:F29"/>
    <mergeCell ref="E30:F30"/>
    <mergeCell ref="E31:F31"/>
    <mergeCell ref="H33:I33"/>
    <mergeCell ref="E23:F23"/>
    <mergeCell ref="E24:F24"/>
    <mergeCell ref="E25:F25"/>
    <mergeCell ref="E26:F26"/>
    <mergeCell ref="E27:F27"/>
    <mergeCell ref="E16:F16"/>
    <mergeCell ref="E17:F17"/>
    <mergeCell ref="E18:F18"/>
    <mergeCell ref="E19:F19"/>
    <mergeCell ref="H21:I21"/>
    <mergeCell ref="A11:J11"/>
    <mergeCell ref="E12:F12"/>
    <mergeCell ref="E13:F13"/>
    <mergeCell ref="E14:F14"/>
    <mergeCell ref="E15:F15"/>
    <mergeCell ref="H6:I6"/>
    <mergeCell ref="F7:G7"/>
    <mergeCell ref="H7:I7"/>
    <mergeCell ref="C8:C9"/>
    <mergeCell ref="D8:E9"/>
    <mergeCell ref="F8:G8"/>
    <mergeCell ref="H8:I8"/>
    <mergeCell ref="F9:I9"/>
    <mergeCell ref="A1:B9"/>
    <mergeCell ref="C1:I1"/>
    <mergeCell ref="C2:C3"/>
    <mergeCell ref="D2:E3"/>
    <mergeCell ref="F2:G2"/>
    <mergeCell ref="H2:I2"/>
    <mergeCell ref="H3:I3"/>
    <mergeCell ref="C4:C5"/>
    <mergeCell ref="D4:E5"/>
    <mergeCell ref="F4:G4"/>
    <mergeCell ref="H4:I4"/>
    <mergeCell ref="F5:G5"/>
    <mergeCell ref="H5:I5"/>
    <mergeCell ref="C6:C7"/>
    <mergeCell ref="D6:E7"/>
    <mergeCell ref="F6:G6"/>
  </mergeCells>
  <pageMargins left="0.27777777777777801" right="0.27777777777777801" top="0.27777777777777801" bottom="0.27777777777777801" header="0.51180555555555496" footer="0.51180555555555496"/>
  <pageSetup scale="67" firstPageNumber="0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AMJ45"/>
  <sheetViews>
    <sheetView view="pageBreakPreview" topLeftCell="A13" zoomScaleNormal="100" workbookViewId="0">
      <selection activeCell="M15" sqref="M15"/>
    </sheetView>
  </sheetViews>
  <sheetFormatPr defaultColWidth="9.140625" defaultRowHeight="15" x14ac:dyDescent="0.25"/>
  <cols>
    <col min="1" max="1" width="8.42578125" style="89" customWidth="1"/>
    <col min="2" max="2" width="27.28515625" style="89" customWidth="1"/>
    <col min="3" max="3" width="9.85546875" style="90" customWidth="1"/>
    <col min="4" max="4" width="20.42578125" style="90" customWidth="1"/>
    <col min="5" max="6" width="20.7109375" style="90" customWidth="1"/>
    <col min="7" max="7" width="20.5703125" style="90" customWidth="1"/>
    <col min="8" max="9" width="15.5703125" style="89" customWidth="1"/>
    <col min="10" max="1024" width="9.140625" style="89"/>
  </cols>
  <sheetData>
    <row r="1" spans="1:1024" ht="18.75" x14ac:dyDescent="0.3">
      <c r="A1" s="184"/>
      <c r="B1" s="184"/>
      <c r="C1" s="185" t="s">
        <v>0</v>
      </c>
      <c r="D1" s="185"/>
      <c r="E1" s="185"/>
      <c r="F1" s="185"/>
      <c r="G1" s="185"/>
      <c r="H1" s="185"/>
      <c r="I1" s="185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  <c r="ND1"/>
      <c r="NE1"/>
      <c r="NF1"/>
      <c r="NG1"/>
      <c r="NH1"/>
      <c r="NI1"/>
      <c r="NJ1"/>
      <c r="NK1"/>
      <c r="NL1"/>
      <c r="NM1"/>
      <c r="NN1"/>
      <c r="NO1"/>
      <c r="NP1"/>
      <c r="NQ1"/>
      <c r="NR1"/>
      <c r="NS1"/>
      <c r="NT1"/>
      <c r="NU1"/>
      <c r="NV1"/>
      <c r="NW1"/>
      <c r="NX1"/>
      <c r="NY1"/>
      <c r="NZ1"/>
      <c r="OA1"/>
      <c r="OB1"/>
      <c r="OC1"/>
      <c r="OD1"/>
      <c r="OE1"/>
      <c r="OF1"/>
      <c r="OG1"/>
      <c r="OH1"/>
      <c r="OI1"/>
      <c r="OJ1"/>
      <c r="OK1"/>
      <c r="OL1"/>
      <c r="OM1"/>
      <c r="ON1"/>
      <c r="OO1"/>
      <c r="OP1"/>
      <c r="OQ1"/>
      <c r="OR1"/>
      <c r="OS1"/>
      <c r="OT1"/>
      <c r="OU1"/>
      <c r="OV1"/>
      <c r="OW1"/>
      <c r="OX1"/>
      <c r="OY1"/>
      <c r="OZ1"/>
      <c r="PA1"/>
      <c r="PB1"/>
      <c r="PC1"/>
      <c r="PD1"/>
      <c r="PE1"/>
      <c r="PF1"/>
      <c r="PG1"/>
      <c r="PH1"/>
      <c r="PI1"/>
      <c r="PJ1"/>
      <c r="PK1"/>
      <c r="PL1"/>
      <c r="PM1"/>
      <c r="PN1"/>
      <c r="PO1"/>
      <c r="PP1"/>
      <c r="PQ1"/>
      <c r="PR1"/>
      <c r="PS1"/>
      <c r="PT1"/>
      <c r="PU1"/>
      <c r="PV1"/>
      <c r="PW1"/>
      <c r="PX1"/>
      <c r="PY1"/>
      <c r="PZ1"/>
      <c r="QA1"/>
      <c r="QB1"/>
      <c r="QC1"/>
      <c r="QD1"/>
      <c r="QE1"/>
      <c r="QF1"/>
      <c r="QG1"/>
      <c r="QH1"/>
      <c r="QI1"/>
      <c r="QJ1"/>
      <c r="QK1"/>
      <c r="QL1"/>
      <c r="QM1"/>
      <c r="QN1"/>
      <c r="QO1"/>
      <c r="QP1"/>
      <c r="QQ1"/>
      <c r="QR1"/>
      <c r="QS1"/>
      <c r="QT1"/>
      <c r="QU1"/>
      <c r="QV1"/>
      <c r="QW1"/>
      <c r="QX1"/>
      <c r="QY1"/>
      <c r="QZ1"/>
      <c r="RA1"/>
      <c r="RB1"/>
      <c r="RC1"/>
      <c r="RD1"/>
      <c r="RE1"/>
      <c r="RF1"/>
      <c r="RG1"/>
      <c r="RH1"/>
      <c r="RI1"/>
      <c r="RJ1"/>
      <c r="RK1"/>
      <c r="RL1"/>
      <c r="RM1"/>
      <c r="RN1"/>
      <c r="RO1"/>
      <c r="RP1"/>
      <c r="RQ1"/>
      <c r="RR1"/>
      <c r="RS1"/>
      <c r="RT1"/>
      <c r="RU1"/>
      <c r="RV1"/>
      <c r="RW1"/>
      <c r="RX1"/>
      <c r="RY1"/>
      <c r="RZ1"/>
      <c r="SA1"/>
      <c r="SB1"/>
      <c r="SC1"/>
      <c r="SD1"/>
      <c r="SE1"/>
      <c r="SF1"/>
      <c r="SG1"/>
      <c r="SH1"/>
      <c r="SI1"/>
      <c r="SJ1"/>
      <c r="SK1"/>
      <c r="SL1"/>
      <c r="SM1"/>
      <c r="SN1"/>
      <c r="SO1"/>
      <c r="SP1"/>
      <c r="SQ1"/>
      <c r="SR1"/>
      <c r="SS1"/>
      <c r="ST1"/>
      <c r="SU1"/>
      <c r="SV1"/>
      <c r="SW1"/>
      <c r="SX1"/>
      <c r="SY1"/>
      <c r="SZ1"/>
      <c r="TA1"/>
      <c r="TB1"/>
      <c r="TC1"/>
      <c r="TD1"/>
      <c r="TE1"/>
      <c r="TF1"/>
      <c r="TG1"/>
      <c r="TH1"/>
      <c r="TI1"/>
      <c r="TJ1"/>
      <c r="TK1"/>
      <c r="TL1"/>
      <c r="TM1"/>
      <c r="TN1"/>
      <c r="TO1"/>
      <c r="TP1"/>
      <c r="TQ1"/>
      <c r="TR1"/>
      <c r="TS1"/>
      <c r="TT1"/>
      <c r="TU1"/>
      <c r="TV1"/>
      <c r="TW1"/>
      <c r="TX1"/>
      <c r="TY1"/>
      <c r="TZ1"/>
      <c r="UA1"/>
      <c r="UB1"/>
      <c r="UC1"/>
      <c r="UD1"/>
      <c r="UE1"/>
      <c r="UF1"/>
      <c r="UG1"/>
      <c r="UH1"/>
      <c r="UI1"/>
      <c r="UJ1"/>
      <c r="UK1"/>
      <c r="UL1"/>
      <c r="UM1"/>
      <c r="UN1"/>
      <c r="UO1"/>
      <c r="UP1"/>
      <c r="UQ1"/>
      <c r="UR1"/>
      <c r="US1"/>
      <c r="UT1"/>
      <c r="UU1"/>
      <c r="UV1"/>
      <c r="UW1"/>
      <c r="UX1"/>
      <c r="UY1"/>
      <c r="UZ1"/>
      <c r="VA1"/>
      <c r="VB1"/>
      <c r="VC1"/>
      <c r="VD1"/>
      <c r="VE1"/>
      <c r="VF1"/>
      <c r="VG1"/>
      <c r="VH1"/>
      <c r="VI1"/>
      <c r="VJ1"/>
      <c r="VK1"/>
      <c r="VL1"/>
      <c r="VM1"/>
      <c r="VN1"/>
      <c r="VO1"/>
      <c r="VP1"/>
      <c r="VQ1"/>
      <c r="VR1"/>
      <c r="VS1"/>
      <c r="VT1"/>
      <c r="VU1"/>
      <c r="VV1"/>
      <c r="VW1"/>
      <c r="VX1"/>
      <c r="VY1"/>
      <c r="VZ1"/>
      <c r="WA1"/>
      <c r="WB1"/>
      <c r="WC1"/>
      <c r="WD1"/>
      <c r="WE1"/>
      <c r="WF1"/>
      <c r="WG1"/>
      <c r="WH1"/>
      <c r="WI1"/>
      <c r="WJ1"/>
      <c r="WK1"/>
      <c r="WL1"/>
      <c r="WM1"/>
      <c r="WN1"/>
      <c r="WO1"/>
      <c r="WP1"/>
      <c r="WQ1"/>
      <c r="WR1"/>
      <c r="WS1"/>
      <c r="WT1"/>
      <c r="WU1"/>
      <c r="WV1"/>
      <c r="WW1"/>
      <c r="WX1"/>
      <c r="WY1"/>
      <c r="WZ1"/>
      <c r="XA1"/>
      <c r="XB1"/>
      <c r="XC1"/>
      <c r="XD1"/>
      <c r="XE1"/>
      <c r="XF1"/>
      <c r="XG1"/>
      <c r="XH1"/>
      <c r="XI1"/>
      <c r="XJ1"/>
      <c r="XK1"/>
      <c r="XL1"/>
      <c r="XM1"/>
      <c r="XN1"/>
      <c r="XO1"/>
      <c r="XP1"/>
      <c r="XQ1"/>
      <c r="XR1"/>
      <c r="XS1"/>
      <c r="XT1"/>
      <c r="XU1"/>
      <c r="XV1"/>
      <c r="XW1"/>
      <c r="XX1"/>
      <c r="XY1"/>
      <c r="XZ1"/>
      <c r="YA1"/>
      <c r="YB1"/>
      <c r="YC1"/>
      <c r="YD1"/>
      <c r="YE1"/>
      <c r="YF1"/>
      <c r="YG1"/>
      <c r="YH1"/>
      <c r="YI1"/>
      <c r="YJ1"/>
      <c r="YK1"/>
      <c r="YL1"/>
      <c r="YM1"/>
      <c r="YN1"/>
      <c r="YO1"/>
      <c r="YP1"/>
      <c r="YQ1"/>
      <c r="YR1"/>
      <c r="YS1"/>
      <c r="YT1"/>
      <c r="YU1"/>
      <c r="YV1"/>
      <c r="YW1"/>
      <c r="YX1"/>
      <c r="YY1"/>
      <c r="YZ1"/>
      <c r="ZA1"/>
      <c r="ZB1"/>
      <c r="ZC1"/>
      <c r="ZD1"/>
      <c r="ZE1"/>
      <c r="ZF1"/>
      <c r="ZG1"/>
      <c r="ZH1"/>
      <c r="ZI1"/>
      <c r="ZJ1"/>
      <c r="ZK1"/>
      <c r="ZL1"/>
      <c r="ZM1"/>
      <c r="ZN1"/>
      <c r="ZO1"/>
      <c r="ZP1"/>
      <c r="ZQ1"/>
      <c r="ZR1"/>
      <c r="ZS1"/>
      <c r="ZT1"/>
      <c r="ZU1"/>
      <c r="ZV1"/>
      <c r="ZW1"/>
      <c r="ZX1"/>
      <c r="ZY1"/>
      <c r="ZZ1"/>
      <c r="AAA1"/>
      <c r="AAB1"/>
      <c r="AAC1"/>
      <c r="AAD1"/>
      <c r="AAE1"/>
      <c r="AAF1"/>
      <c r="AAG1"/>
      <c r="AAH1"/>
      <c r="AAI1"/>
      <c r="AAJ1"/>
      <c r="AAK1"/>
      <c r="AAL1"/>
      <c r="AAM1"/>
      <c r="AAN1"/>
      <c r="AAO1"/>
      <c r="AAP1"/>
      <c r="AAQ1"/>
      <c r="AAR1"/>
      <c r="AAS1"/>
      <c r="AAT1"/>
      <c r="AAU1"/>
      <c r="AAV1"/>
      <c r="AAW1"/>
      <c r="AAX1"/>
      <c r="AAY1"/>
      <c r="AAZ1"/>
      <c r="ABA1"/>
      <c r="ABB1"/>
      <c r="ABC1"/>
      <c r="ABD1"/>
      <c r="ABE1"/>
      <c r="ABF1"/>
      <c r="ABG1"/>
      <c r="ABH1"/>
      <c r="ABI1"/>
      <c r="ABJ1"/>
      <c r="ABK1"/>
      <c r="ABL1"/>
      <c r="ABM1"/>
      <c r="ABN1"/>
      <c r="ABO1"/>
      <c r="ABP1"/>
      <c r="ABQ1"/>
      <c r="ABR1"/>
      <c r="ABS1"/>
      <c r="ABT1"/>
      <c r="ABU1"/>
      <c r="ABV1"/>
      <c r="ABW1"/>
      <c r="ABX1"/>
      <c r="ABY1"/>
      <c r="ABZ1"/>
      <c r="ACA1"/>
      <c r="ACB1"/>
      <c r="ACC1"/>
      <c r="ACD1"/>
      <c r="ACE1"/>
      <c r="ACF1"/>
      <c r="ACG1"/>
      <c r="ACH1"/>
      <c r="ACI1"/>
      <c r="ACJ1"/>
      <c r="ACK1"/>
      <c r="ACL1"/>
      <c r="ACM1"/>
      <c r="ACN1"/>
      <c r="ACO1"/>
      <c r="ACP1"/>
      <c r="ACQ1"/>
      <c r="ACR1"/>
      <c r="ACS1"/>
      <c r="ACT1"/>
      <c r="ACU1"/>
      <c r="ACV1"/>
      <c r="ACW1"/>
      <c r="ACX1"/>
      <c r="ACY1"/>
      <c r="ACZ1"/>
      <c r="ADA1"/>
      <c r="ADB1"/>
      <c r="ADC1"/>
      <c r="ADD1"/>
      <c r="ADE1"/>
      <c r="ADF1"/>
      <c r="ADG1"/>
      <c r="ADH1"/>
      <c r="ADI1"/>
      <c r="ADJ1"/>
      <c r="ADK1"/>
      <c r="ADL1"/>
      <c r="ADM1"/>
      <c r="ADN1"/>
      <c r="ADO1"/>
      <c r="ADP1"/>
      <c r="ADQ1"/>
      <c r="ADR1"/>
      <c r="ADS1"/>
      <c r="ADT1"/>
      <c r="ADU1"/>
      <c r="ADV1"/>
      <c r="ADW1"/>
      <c r="ADX1"/>
      <c r="ADY1"/>
      <c r="ADZ1"/>
      <c r="AEA1"/>
      <c r="AEB1"/>
      <c r="AEC1"/>
      <c r="AED1"/>
      <c r="AEE1"/>
      <c r="AEF1"/>
      <c r="AEG1"/>
      <c r="AEH1"/>
      <c r="AEI1"/>
      <c r="AEJ1"/>
      <c r="AEK1"/>
      <c r="AEL1"/>
      <c r="AEM1"/>
      <c r="AEN1"/>
      <c r="AEO1"/>
      <c r="AEP1"/>
      <c r="AEQ1"/>
      <c r="AER1"/>
      <c r="AES1"/>
      <c r="AET1"/>
      <c r="AEU1"/>
      <c r="AEV1"/>
      <c r="AEW1"/>
      <c r="AEX1"/>
      <c r="AEY1"/>
      <c r="AEZ1"/>
      <c r="AFA1"/>
      <c r="AFB1"/>
      <c r="AFC1"/>
      <c r="AFD1"/>
      <c r="AFE1"/>
      <c r="AFF1"/>
      <c r="AFG1"/>
      <c r="AFH1"/>
      <c r="AFI1"/>
      <c r="AFJ1"/>
      <c r="AFK1"/>
      <c r="AFL1"/>
      <c r="AFM1"/>
      <c r="AFN1"/>
      <c r="AFO1"/>
      <c r="AFP1"/>
      <c r="AFQ1"/>
      <c r="AFR1"/>
      <c r="AFS1"/>
      <c r="AFT1"/>
      <c r="AFU1"/>
      <c r="AFV1"/>
      <c r="AFW1"/>
      <c r="AFX1"/>
      <c r="AFY1"/>
      <c r="AFZ1"/>
      <c r="AGA1"/>
      <c r="AGB1"/>
      <c r="AGC1"/>
      <c r="AGD1"/>
      <c r="AGE1"/>
      <c r="AGF1"/>
      <c r="AGG1"/>
      <c r="AGH1"/>
      <c r="AGI1"/>
      <c r="AGJ1"/>
      <c r="AGK1"/>
      <c r="AGL1"/>
      <c r="AGM1"/>
      <c r="AGN1"/>
      <c r="AGO1"/>
      <c r="AGP1"/>
      <c r="AGQ1"/>
      <c r="AGR1"/>
      <c r="AGS1"/>
      <c r="AGT1"/>
      <c r="AGU1"/>
      <c r="AGV1"/>
      <c r="AGW1"/>
      <c r="AGX1"/>
      <c r="AGY1"/>
      <c r="AGZ1"/>
      <c r="AHA1"/>
      <c r="AHB1"/>
      <c r="AHC1"/>
      <c r="AHD1"/>
      <c r="AHE1"/>
      <c r="AHF1"/>
      <c r="AHG1"/>
      <c r="AHH1"/>
      <c r="AHI1"/>
      <c r="AHJ1"/>
      <c r="AHK1"/>
      <c r="AHL1"/>
      <c r="AHM1"/>
      <c r="AHN1"/>
      <c r="AHO1"/>
      <c r="AHP1"/>
      <c r="AHQ1"/>
      <c r="AHR1"/>
      <c r="AHS1"/>
      <c r="AHT1"/>
      <c r="AHU1"/>
      <c r="AHV1"/>
      <c r="AHW1"/>
      <c r="AHX1"/>
      <c r="AHY1"/>
      <c r="AHZ1"/>
      <c r="AIA1"/>
      <c r="AIB1"/>
      <c r="AIC1"/>
      <c r="AID1"/>
      <c r="AIE1"/>
      <c r="AIF1"/>
      <c r="AIG1"/>
      <c r="AIH1"/>
      <c r="AII1"/>
      <c r="AIJ1"/>
      <c r="AIK1"/>
      <c r="AIL1"/>
      <c r="AIM1"/>
      <c r="AIN1"/>
      <c r="AIO1"/>
      <c r="AIP1"/>
      <c r="AIQ1"/>
      <c r="AIR1"/>
      <c r="AIS1"/>
      <c r="AIT1"/>
      <c r="AIU1"/>
      <c r="AIV1"/>
      <c r="AIW1"/>
      <c r="AIX1"/>
      <c r="AIY1"/>
      <c r="AIZ1"/>
      <c r="AJA1"/>
      <c r="AJB1"/>
      <c r="AJC1"/>
      <c r="AJD1"/>
      <c r="AJE1"/>
      <c r="AJF1"/>
      <c r="AJG1"/>
      <c r="AJH1"/>
      <c r="AJI1"/>
      <c r="AJJ1"/>
      <c r="AJK1"/>
      <c r="AJL1"/>
      <c r="AJM1"/>
      <c r="AJN1"/>
      <c r="AJO1"/>
      <c r="AJP1"/>
      <c r="AJQ1"/>
      <c r="AJR1"/>
      <c r="AJS1"/>
      <c r="AJT1"/>
      <c r="AJU1"/>
      <c r="AJV1"/>
      <c r="AJW1"/>
      <c r="AJX1"/>
      <c r="AJY1"/>
      <c r="AJZ1"/>
      <c r="AKA1"/>
      <c r="AKB1"/>
      <c r="AKC1"/>
      <c r="AKD1"/>
      <c r="AKE1"/>
      <c r="AKF1"/>
      <c r="AKG1"/>
      <c r="AKH1"/>
      <c r="AKI1"/>
      <c r="AKJ1"/>
      <c r="AKK1"/>
      <c r="AKL1"/>
      <c r="AKM1"/>
      <c r="AKN1"/>
      <c r="AKO1"/>
      <c r="AKP1"/>
      <c r="AKQ1"/>
      <c r="AKR1"/>
      <c r="AKS1"/>
      <c r="AKT1"/>
      <c r="AKU1"/>
      <c r="AKV1"/>
      <c r="AKW1"/>
      <c r="AKX1"/>
      <c r="AKY1"/>
      <c r="AKZ1"/>
      <c r="ALA1"/>
      <c r="ALB1"/>
      <c r="ALC1"/>
      <c r="ALD1"/>
      <c r="ALE1"/>
      <c r="ALF1"/>
      <c r="ALG1"/>
      <c r="ALH1"/>
      <c r="ALI1"/>
      <c r="ALJ1"/>
      <c r="ALK1"/>
      <c r="ALL1"/>
      <c r="ALM1"/>
      <c r="ALN1"/>
      <c r="ALO1"/>
      <c r="ALP1"/>
      <c r="ALQ1"/>
      <c r="ALR1"/>
      <c r="ALS1"/>
      <c r="ALT1"/>
      <c r="ALU1"/>
      <c r="ALV1"/>
      <c r="ALW1"/>
      <c r="ALX1"/>
      <c r="ALY1"/>
      <c r="ALZ1"/>
      <c r="AMA1"/>
      <c r="AMB1"/>
      <c r="AMC1"/>
      <c r="AMD1"/>
      <c r="AME1"/>
      <c r="AMF1"/>
      <c r="AMG1"/>
      <c r="AMH1"/>
      <c r="AMI1"/>
      <c r="AMJ1"/>
    </row>
    <row r="2" spans="1:1024" ht="15" customHeight="1" x14ac:dyDescent="0.25">
      <c r="A2" s="184"/>
      <c r="B2" s="184"/>
      <c r="C2" s="12" t="s">
        <v>1</v>
      </c>
      <c r="D2" s="11" t="s">
        <v>2</v>
      </c>
      <c r="E2" s="11"/>
      <c r="F2" s="10" t="s">
        <v>3</v>
      </c>
      <c r="G2" s="10"/>
      <c r="H2" s="9" t="s">
        <v>32</v>
      </c>
      <c r="I2" s="9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  <c r="AMH2"/>
      <c r="AMI2"/>
      <c r="AMJ2"/>
    </row>
    <row r="3" spans="1:1024" x14ac:dyDescent="0.25">
      <c r="A3" s="184"/>
      <c r="B3" s="184"/>
      <c r="C3" s="12"/>
      <c r="D3" s="11"/>
      <c r="E3" s="11"/>
      <c r="F3" s="16" t="s">
        <v>5</v>
      </c>
      <c r="G3" s="17">
        <v>0.22620000000000001</v>
      </c>
      <c r="H3" s="8" t="s">
        <v>33</v>
      </c>
      <c r="I3" s="8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  <c r="ND3"/>
      <c r="NE3"/>
      <c r="NF3"/>
      <c r="NG3"/>
      <c r="NH3"/>
      <c r="NI3"/>
      <c r="NJ3"/>
      <c r="NK3"/>
      <c r="NL3"/>
      <c r="NM3"/>
      <c r="NN3"/>
      <c r="NO3"/>
      <c r="NP3"/>
      <c r="NQ3"/>
      <c r="NR3"/>
      <c r="NS3"/>
      <c r="NT3"/>
      <c r="NU3"/>
      <c r="NV3"/>
      <c r="NW3"/>
      <c r="NX3"/>
      <c r="NY3"/>
      <c r="NZ3"/>
      <c r="OA3"/>
      <c r="OB3"/>
      <c r="OC3"/>
      <c r="OD3"/>
      <c r="OE3"/>
      <c r="OF3"/>
      <c r="OG3"/>
      <c r="OH3"/>
      <c r="OI3"/>
      <c r="OJ3"/>
      <c r="OK3"/>
      <c r="OL3"/>
      <c r="OM3"/>
      <c r="ON3"/>
      <c r="OO3"/>
      <c r="OP3"/>
      <c r="OQ3"/>
      <c r="OR3"/>
      <c r="OS3"/>
      <c r="OT3"/>
      <c r="OU3"/>
      <c r="OV3"/>
      <c r="OW3"/>
      <c r="OX3"/>
      <c r="OY3"/>
      <c r="OZ3"/>
      <c r="PA3"/>
      <c r="PB3"/>
      <c r="PC3"/>
      <c r="PD3"/>
      <c r="PE3"/>
      <c r="PF3"/>
      <c r="PG3"/>
      <c r="PH3"/>
      <c r="PI3"/>
      <c r="PJ3"/>
      <c r="PK3"/>
      <c r="PL3"/>
      <c r="PM3"/>
      <c r="PN3"/>
      <c r="PO3"/>
      <c r="PP3"/>
      <c r="PQ3"/>
      <c r="PR3"/>
      <c r="PS3"/>
      <c r="PT3"/>
      <c r="PU3"/>
      <c r="PV3"/>
      <c r="PW3"/>
      <c r="PX3"/>
      <c r="PY3"/>
      <c r="PZ3"/>
      <c r="QA3"/>
      <c r="QB3"/>
      <c r="QC3"/>
      <c r="QD3"/>
      <c r="QE3"/>
      <c r="QF3"/>
      <c r="QG3"/>
      <c r="QH3"/>
      <c r="QI3"/>
      <c r="QJ3"/>
      <c r="QK3"/>
      <c r="QL3"/>
      <c r="QM3"/>
      <c r="QN3"/>
      <c r="QO3"/>
      <c r="QP3"/>
      <c r="QQ3"/>
      <c r="QR3"/>
      <c r="QS3"/>
      <c r="QT3"/>
      <c r="QU3"/>
      <c r="QV3"/>
      <c r="QW3"/>
      <c r="QX3"/>
      <c r="QY3"/>
      <c r="QZ3"/>
      <c r="RA3"/>
      <c r="RB3"/>
      <c r="RC3"/>
      <c r="RD3"/>
      <c r="RE3"/>
      <c r="RF3"/>
      <c r="RG3"/>
      <c r="RH3"/>
      <c r="RI3"/>
      <c r="RJ3"/>
      <c r="RK3"/>
      <c r="RL3"/>
      <c r="RM3"/>
      <c r="RN3"/>
      <c r="RO3"/>
      <c r="RP3"/>
      <c r="RQ3"/>
      <c r="RR3"/>
      <c r="RS3"/>
      <c r="RT3"/>
      <c r="RU3"/>
      <c r="RV3"/>
      <c r="RW3"/>
      <c r="RX3"/>
      <c r="RY3"/>
      <c r="RZ3"/>
      <c r="SA3"/>
      <c r="SB3"/>
      <c r="SC3"/>
      <c r="SD3"/>
      <c r="SE3"/>
      <c r="SF3"/>
      <c r="SG3"/>
      <c r="SH3"/>
      <c r="SI3"/>
      <c r="SJ3"/>
      <c r="SK3"/>
      <c r="SL3"/>
      <c r="SM3"/>
      <c r="SN3"/>
      <c r="SO3"/>
      <c r="SP3"/>
      <c r="SQ3"/>
      <c r="SR3"/>
      <c r="SS3"/>
      <c r="ST3"/>
      <c r="SU3"/>
      <c r="SV3"/>
      <c r="SW3"/>
      <c r="SX3"/>
      <c r="SY3"/>
      <c r="SZ3"/>
      <c r="TA3"/>
      <c r="TB3"/>
      <c r="TC3"/>
      <c r="TD3"/>
      <c r="TE3"/>
      <c r="TF3"/>
      <c r="TG3"/>
      <c r="TH3"/>
      <c r="TI3"/>
      <c r="TJ3"/>
      <c r="TK3"/>
      <c r="TL3"/>
      <c r="TM3"/>
      <c r="TN3"/>
      <c r="TO3"/>
      <c r="TP3"/>
      <c r="TQ3"/>
      <c r="TR3"/>
      <c r="TS3"/>
      <c r="TT3"/>
      <c r="TU3"/>
      <c r="TV3"/>
      <c r="TW3"/>
      <c r="TX3"/>
      <c r="TY3"/>
      <c r="TZ3"/>
      <c r="UA3"/>
      <c r="UB3"/>
      <c r="UC3"/>
      <c r="UD3"/>
      <c r="UE3"/>
      <c r="UF3"/>
      <c r="UG3"/>
      <c r="UH3"/>
      <c r="UI3"/>
      <c r="UJ3"/>
      <c r="UK3"/>
      <c r="UL3"/>
      <c r="UM3"/>
      <c r="UN3"/>
      <c r="UO3"/>
      <c r="UP3"/>
      <c r="UQ3"/>
      <c r="UR3"/>
      <c r="US3"/>
      <c r="UT3"/>
      <c r="UU3"/>
      <c r="UV3"/>
      <c r="UW3"/>
      <c r="UX3"/>
      <c r="UY3"/>
      <c r="UZ3"/>
      <c r="VA3"/>
      <c r="VB3"/>
      <c r="VC3"/>
      <c r="VD3"/>
      <c r="VE3"/>
      <c r="VF3"/>
      <c r="VG3"/>
      <c r="VH3"/>
      <c r="VI3"/>
      <c r="VJ3"/>
      <c r="VK3"/>
      <c r="VL3"/>
      <c r="VM3"/>
      <c r="VN3"/>
      <c r="VO3"/>
      <c r="VP3"/>
      <c r="VQ3"/>
      <c r="VR3"/>
      <c r="VS3"/>
      <c r="VT3"/>
      <c r="VU3"/>
      <c r="VV3"/>
      <c r="VW3"/>
      <c r="VX3"/>
      <c r="VY3"/>
      <c r="VZ3"/>
      <c r="WA3"/>
      <c r="WB3"/>
      <c r="WC3"/>
      <c r="WD3"/>
      <c r="WE3"/>
      <c r="WF3"/>
      <c r="WG3"/>
      <c r="WH3"/>
      <c r="WI3"/>
      <c r="WJ3"/>
      <c r="WK3"/>
      <c r="WL3"/>
      <c r="WM3"/>
      <c r="WN3"/>
      <c r="WO3"/>
      <c r="WP3"/>
      <c r="WQ3"/>
      <c r="WR3"/>
      <c r="WS3"/>
      <c r="WT3"/>
      <c r="WU3"/>
      <c r="WV3"/>
      <c r="WW3"/>
      <c r="WX3"/>
      <c r="WY3"/>
      <c r="WZ3"/>
      <c r="XA3"/>
      <c r="XB3"/>
      <c r="XC3"/>
      <c r="XD3"/>
      <c r="XE3"/>
      <c r="XF3"/>
      <c r="XG3"/>
      <c r="XH3"/>
      <c r="XI3"/>
      <c r="XJ3"/>
      <c r="XK3"/>
      <c r="XL3"/>
      <c r="XM3"/>
      <c r="XN3"/>
      <c r="XO3"/>
      <c r="XP3"/>
      <c r="XQ3"/>
      <c r="XR3"/>
      <c r="XS3"/>
      <c r="XT3"/>
      <c r="XU3"/>
      <c r="XV3"/>
      <c r="XW3"/>
      <c r="XX3"/>
      <c r="XY3"/>
      <c r="XZ3"/>
      <c r="YA3"/>
      <c r="YB3"/>
      <c r="YC3"/>
      <c r="YD3"/>
      <c r="YE3"/>
      <c r="YF3"/>
      <c r="YG3"/>
      <c r="YH3"/>
      <c r="YI3"/>
      <c r="YJ3"/>
      <c r="YK3"/>
      <c r="YL3"/>
      <c r="YM3"/>
      <c r="YN3"/>
      <c r="YO3"/>
      <c r="YP3"/>
      <c r="YQ3"/>
      <c r="YR3"/>
      <c r="YS3"/>
      <c r="YT3"/>
      <c r="YU3"/>
      <c r="YV3"/>
      <c r="YW3"/>
      <c r="YX3"/>
      <c r="YY3"/>
      <c r="YZ3"/>
      <c r="ZA3"/>
      <c r="ZB3"/>
      <c r="ZC3"/>
      <c r="ZD3"/>
      <c r="ZE3"/>
      <c r="ZF3"/>
      <c r="ZG3"/>
      <c r="ZH3"/>
      <c r="ZI3"/>
      <c r="ZJ3"/>
      <c r="ZK3"/>
      <c r="ZL3"/>
      <c r="ZM3"/>
      <c r="ZN3"/>
      <c r="ZO3"/>
      <c r="ZP3"/>
      <c r="ZQ3"/>
      <c r="ZR3"/>
      <c r="ZS3"/>
      <c r="ZT3"/>
      <c r="ZU3"/>
      <c r="ZV3"/>
      <c r="ZW3"/>
      <c r="ZX3"/>
      <c r="ZY3"/>
      <c r="ZZ3"/>
      <c r="AAA3"/>
      <c r="AAB3"/>
      <c r="AAC3"/>
      <c r="AAD3"/>
      <c r="AAE3"/>
      <c r="AAF3"/>
      <c r="AAG3"/>
      <c r="AAH3"/>
      <c r="AAI3"/>
      <c r="AAJ3"/>
      <c r="AAK3"/>
      <c r="AAL3"/>
      <c r="AAM3"/>
      <c r="AAN3"/>
      <c r="AAO3"/>
      <c r="AAP3"/>
      <c r="AAQ3"/>
      <c r="AAR3"/>
      <c r="AAS3"/>
      <c r="AAT3"/>
      <c r="AAU3"/>
      <c r="AAV3"/>
      <c r="AAW3"/>
      <c r="AAX3"/>
      <c r="AAY3"/>
      <c r="AAZ3"/>
      <c r="ABA3"/>
      <c r="ABB3"/>
      <c r="ABC3"/>
      <c r="ABD3"/>
      <c r="ABE3"/>
      <c r="ABF3"/>
      <c r="ABG3"/>
      <c r="ABH3"/>
      <c r="ABI3"/>
      <c r="ABJ3"/>
      <c r="ABK3"/>
      <c r="ABL3"/>
      <c r="ABM3"/>
      <c r="ABN3"/>
      <c r="ABO3"/>
      <c r="ABP3"/>
      <c r="ABQ3"/>
      <c r="ABR3"/>
      <c r="ABS3"/>
      <c r="ABT3"/>
      <c r="ABU3"/>
      <c r="ABV3"/>
      <c r="ABW3"/>
      <c r="ABX3"/>
      <c r="ABY3"/>
      <c r="ABZ3"/>
      <c r="ACA3"/>
      <c r="ACB3"/>
      <c r="ACC3"/>
      <c r="ACD3"/>
      <c r="ACE3"/>
      <c r="ACF3"/>
      <c r="ACG3"/>
      <c r="ACH3"/>
      <c r="ACI3"/>
      <c r="ACJ3"/>
      <c r="ACK3"/>
      <c r="ACL3"/>
      <c r="ACM3"/>
      <c r="ACN3"/>
      <c r="ACO3"/>
      <c r="ACP3"/>
      <c r="ACQ3"/>
      <c r="ACR3"/>
      <c r="ACS3"/>
      <c r="ACT3"/>
      <c r="ACU3"/>
      <c r="ACV3"/>
      <c r="ACW3"/>
      <c r="ACX3"/>
      <c r="ACY3"/>
      <c r="ACZ3"/>
      <c r="ADA3"/>
      <c r="ADB3"/>
      <c r="ADC3"/>
      <c r="ADD3"/>
      <c r="ADE3"/>
      <c r="ADF3"/>
      <c r="ADG3"/>
      <c r="ADH3"/>
      <c r="ADI3"/>
      <c r="ADJ3"/>
      <c r="ADK3"/>
      <c r="ADL3"/>
      <c r="ADM3"/>
      <c r="ADN3"/>
      <c r="ADO3"/>
      <c r="ADP3"/>
      <c r="ADQ3"/>
      <c r="ADR3"/>
      <c r="ADS3"/>
      <c r="ADT3"/>
      <c r="ADU3"/>
      <c r="ADV3"/>
      <c r="ADW3"/>
      <c r="ADX3"/>
      <c r="ADY3"/>
      <c r="ADZ3"/>
      <c r="AEA3"/>
      <c r="AEB3"/>
      <c r="AEC3"/>
      <c r="AED3"/>
      <c r="AEE3"/>
      <c r="AEF3"/>
      <c r="AEG3"/>
      <c r="AEH3"/>
      <c r="AEI3"/>
      <c r="AEJ3"/>
      <c r="AEK3"/>
      <c r="AEL3"/>
      <c r="AEM3"/>
      <c r="AEN3"/>
      <c r="AEO3"/>
      <c r="AEP3"/>
      <c r="AEQ3"/>
      <c r="AER3"/>
      <c r="AES3"/>
      <c r="AET3"/>
      <c r="AEU3"/>
      <c r="AEV3"/>
      <c r="AEW3"/>
      <c r="AEX3"/>
      <c r="AEY3"/>
      <c r="AEZ3"/>
      <c r="AFA3"/>
      <c r="AFB3"/>
      <c r="AFC3"/>
      <c r="AFD3"/>
      <c r="AFE3"/>
      <c r="AFF3"/>
      <c r="AFG3"/>
      <c r="AFH3"/>
      <c r="AFI3"/>
      <c r="AFJ3"/>
      <c r="AFK3"/>
      <c r="AFL3"/>
      <c r="AFM3"/>
      <c r="AFN3"/>
      <c r="AFO3"/>
      <c r="AFP3"/>
      <c r="AFQ3"/>
      <c r="AFR3"/>
      <c r="AFS3"/>
      <c r="AFT3"/>
      <c r="AFU3"/>
      <c r="AFV3"/>
      <c r="AFW3"/>
      <c r="AFX3"/>
      <c r="AFY3"/>
      <c r="AFZ3"/>
      <c r="AGA3"/>
      <c r="AGB3"/>
      <c r="AGC3"/>
      <c r="AGD3"/>
      <c r="AGE3"/>
      <c r="AGF3"/>
      <c r="AGG3"/>
      <c r="AGH3"/>
      <c r="AGI3"/>
      <c r="AGJ3"/>
      <c r="AGK3"/>
      <c r="AGL3"/>
      <c r="AGM3"/>
      <c r="AGN3"/>
      <c r="AGO3"/>
      <c r="AGP3"/>
      <c r="AGQ3"/>
      <c r="AGR3"/>
      <c r="AGS3"/>
      <c r="AGT3"/>
      <c r="AGU3"/>
      <c r="AGV3"/>
      <c r="AGW3"/>
      <c r="AGX3"/>
      <c r="AGY3"/>
      <c r="AGZ3"/>
      <c r="AHA3"/>
      <c r="AHB3"/>
      <c r="AHC3"/>
      <c r="AHD3"/>
      <c r="AHE3"/>
      <c r="AHF3"/>
      <c r="AHG3"/>
      <c r="AHH3"/>
      <c r="AHI3"/>
      <c r="AHJ3"/>
      <c r="AHK3"/>
      <c r="AHL3"/>
      <c r="AHM3"/>
      <c r="AHN3"/>
      <c r="AHO3"/>
      <c r="AHP3"/>
      <c r="AHQ3"/>
      <c r="AHR3"/>
      <c r="AHS3"/>
      <c r="AHT3"/>
      <c r="AHU3"/>
      <c r="AHV3"/>
      <c r="AHW3"/>
      <c r="AHX3"/>
      <c r="AHY3"/>
      <c r="AHZ3"/>
      <c r="AIA3"/>
      <c r="AIB3"/>
      <c r="AIC3"/>
      <c r="AID3"/>
      <c r="AIE3"/>
      <c r="AIF3"/>
      <c r="AIG3"/>
      <c r="AIH3"/>
      <c r="AII3"/>
      <c r="AIJ3"/>
      <c r="AIK3"/>
      <c r="AIL3"/>
      <c r="AIM3"/>
      <c r="AIN3"/>
      <c r="AIO3"/>
      <c r="AIP3"/>
      <c r="AIQ3"/>
      <c r="AIR3"/>
      <c r="AIS3"/>
      <c r="AIT3"/>
      <c r="AIU3"/>
      <c r="AIV3"/>
      <c r="AIW3"/>
      <c r="AIX3"/>
      <c r="AIY3"/>
      <c r="AIZ3"/>
      <c r="AJA3"/>
      <c r="AJB3"/>
      <c r="AJC3"/>
      <c r="AJD3"/>
      <c r="AJE3"/>
      <c r="AJF3"/>
      <c r="AJG3"/>
      <c r="AJH3"/>
      <c r="AJI3"/>
      <c r="AJJ3"/>
      <c r="AJK3"/>
      <c r="AJL3"/>
      <c r="AJM3"/>
      <c r="AJN3"/>
      <c r="AJO3"/>
      <c r="AJP3"/>
      <c r="AJQ3"/>
      <c r="AJR3"/>
      <c r="AJS3"/>
      <c r="AJT3"/>
      <c r="AJU3"/>
      <c r="AJV3"/>
      <c r="AJW3"/>
      <c r="AJX3"/>
      <c r="AJY3"/>
      <c r="AJZ3"/>
      <c r="AKA3"/>
      <c r="AKB3"/>
      <c r="AKC3"/>
      <c r="AKD3"/>
      <c r="AKE3"/>
      <c r="AKF3"/>
      <c r="AKG3"/>
      <c r="AKH3"/>
      <c r="AKI3"/>
      <c r="AKJ3"/>
      <c r="AKK3"/>
      <c r="AKL3"/>
      <c r="AKM3"/>
      <c r="AKN3"/>
      <c r="AKO3"/>
      <c r="AKP3"/>
      <c r="AKQ3"/>
      <c r="AKR3"/>
      <c r="AKS3"/>
      <c r="AKT3"/>
      <c r="AKU3"/>
      <c r="AKV3"/>
      <c r="AKW3"/>
      <c r="AKX3"/>
      <c r="AKY3"/>
      <c r="AKZ3"/>
      <c r="ALA3"/>
      <c r="ALB3"/>
      <c r="ALC3"/>
      <c r="ALD3"/>
      <c r="ALE3"/>
      <c r="ALF3"/>
      <c r="ALG3"/>
      <c r="ALH3"/>
      <c r="ALI3"/>
      <c r="ALJ3"/>
      <c r="ALK3"/>
      <c r="ALL3"/>
      <c r="ALM3"/>
      <c r="ALN3"/>
      <c r="ALO3"/>
      <c r="ALP3"/>
      <c r="ALQ3"/>
      <c r="ALR3"/>
      <c r="ALS3"/>
      <c r="ALT3"/>
      <c r="ALU3"/>
      <c r="ALV3"/>
      <c r="ALW3"/>
      <c r="ALX3"/>
      <c r="ALY3"/>
      <c r="ALZ3"/>
      <c r="AMA3"/>
      <c r="AMB3"/>
      <c r="AMC3"/>
      <c r="AMD3"/>
      <c r="AME3"/>
      <c r="AMF3"/>
      <c r="AMG3"/>
      <c r="AMH3"/>
      <c r="AMI3"/>
      <c r="AMJ3"/>
    </row>
    <row r="4" spans="1:1024" x14ac:dyDescent="0.25">
      <c r="A4" s="184"/>
      <c r="B4" s="184"/>
      <c r="C4" s="7" t="s">
        <v>7</v>
      </c>
      <c r="D4" s="6" t="s">
        <v>8</v>
      </c>
      <c r="E4" s="6"/>
      <c r="F4" s="5" t="s">
        <v>9</v>
      </c>
      <c r="G4" s="5"/>
      <c r="H4" s="4" t="s">
        <v>10</v>
      </c>
      <c r="I4" s="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  <c r="AJM4"/>
      <c r="AJN4"/>
      <c r="AJO4"/>
      <c r="AJP4"/>
      <c r="AJQ4"/>
      <c r="AJR4"/>
      <c r="AJS4"/>
      <c r="AJT4"/>
      <c r="AJU4"/>
      <c r="AJV4"/>
      <c r="AJW4"/>
      <c r="AJX4"/>
      <c r="AJY4"/>
      <c r="AJZ4"/>
      <c r="AKA4"/>
      <c r="AKB4"/>
      <c r="AKC4"/>
      <c r="AKD4"/>
      <c r="AKE4"/>
      <c r="AKF4"/>
      <c r="AKG4"/>
      <c r="AKH4"/>
      <c r="AKI4"/>
      <c r="AKJ4"/>
      <c r="AKK4"/>
      <c r="AKL4"/>
      <c r="AKM4"/>
      <c r="AKN4"/>
      <c r="AKO4"/>
      <c r="AKP4"/>
      <c r="AKQ4"/>
      <c r="AKR4"/>
      <c r="AKS4"/>
      <c r="AKT4"/>
      <c r="AKU4"/>
      <c r="AKV4"/>
      <c r="AKW4"/>
      <c r="AKX4"/>
      <c r="AKY4"/>
      <c r="AKZ4"/>
      <c r="ALA4"/>
      <c r="ALB4"/>
      <c r="ALC4"/>
      <c r="ALD4"/>
      <c r="ALE4"/>
      <c r="ALF4"/>
      <c r="ALG4"/>
      <c r="ALH4"/>
      <c r="ALI4"/>
      <c r="ALJ4"/>
      <c r="ALK4"/>
      <c r="ALL4"/>
      <c r="ALM4"/>
      <c r="ALN4"/>
      <c r="ALO4"/>
      <c r="ALP4"/>
      <c r="ALQ4"/>
      <c r="ALR4"/>
      <c r="ALS4"/>
      <c r="ALT4"/>
      <c r="ALU4"/>
      <c r="ALV4"/>
      <c r="ALW4"/>
      <c r="ALX4"/>
      <c r="ALY4"/>
      <c r="ALZ4"/>
      <c r="AMA4"/>
      <c r="AMB4"/>
      <c r="AMC4"/>
      <c r="AMD4"/>
      <c r="AME4"/>
      <c r="AMF4"/>
      <c r="AMG4"/>
      <c r="AMH4"/>
      <c r="AMI4"/>
      <c r="AMJ4"/>
    </row>
    <row r="5" spans="1:1024" x14ac:dyDescent="0.25">
      <c r="A5" s="184"/>
      <c r="B5" s="184"/>
      <c r="C5" s="7"/>
      <c r="D5" s="6"/>
      <c r="E5" s="6"/>
      <c r="F5" s="3" t="s">
        <v>11</v>
      </c>
      <c r="G5" s="3"/>
      <c r="H5" s="2" t="s">
        <v>12</v>
      </c>
      <c r="I5" s="2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  <c r="ACC5"/>
      <c r="ACD5"/>
      <c r="ACE5"/>
      <c r="ACF5"/>
      <c r="ACG5"/>
      <c r="ACH5"/>
      <c r="ACI5"/>
      <c r="ACJ5"/>
      <c r="ACK5"/>
      <c r="ACL5"/>
      <c r="ACM5"/>
      <c r="ACN5"/>
      <c r="ACO5"/>
      <c r="ACP5"/>
      <c r="ACQ5"/>
      <c r="ACR5"/>
      <c r="ACS5"/>
      <c r="ACT5"/>
      <c r="ACU5"/>
      <c r="ACV5"/>
      <c r="ACW5"/>
      <c r="ACX5"/>
      <c r="ACY5"/>
      <c r="ACZ5"/>
      <c r="ADA5"/>
      <c r="ADB5"/>
      <c r="ADC5"/>
      <c r="ADD5"/>
      <c r="ADE5"/>
      <c r="ADF5"/>
      <c r="ADG5"/>
      <c r="ADH5"/>
      <c r="ADI5"/>
      <c r="ADJ5"/>
      <c r="ADK5"/>
      <c r="ADL5"/>
      <c r="ADM5"/>
      <c r="ADN5"/>
      <c r="ADO5"/>
      <c r="ADP5"/>
      <c r="ADQ5"/>
      <c r="ADR5"/>
      <c r="ADS5"/>
      <c r="ADT5"/>
      <c r="ADU5"/>
      <c r="ADV5"/>
      <c r="ADW5"/>
      <c r="ADX5"/>
      <c r="ADY5"/>
      <c r="ADZ5"/>
      <c r="AEA5"/>
      <c r="AEB5"/>
      <c r="AEC5"/>
      <c r="AED5"/>
      <c r="AEE5"/>
      <c r="AEF5"/>
      <c r="AEG5"/>
      <c r="AEH5"/>
      <c r="AEI5"/>
      <c r="AEJ5"/>
      <c r="AEK5"/>
      <c r="AEL5"/>
      <c r="AEM5"/>
      <c r="AEN5"/>
      <c r="AEO5"/>
      <c r="AEP5"/>
      <c r="AEQ5"/>
      <c r="AER5"/>
      <c r="AES5"/>
      <c r="AET5"/>
      <c r="AEU5"/>
      <c r="AEV5"/>
      <c r="AEW5"/>
      <c r="AEX5"/>
      <c r="AEY5"/>
      <c r="AEZ5"/>
      <c r="AFA5"/>
      <c r="AFB5"/>
      <c r="AFC5"/>
      <c r="AFD5"/>
      <c r="AFE5"/>
      <c r="AFF5"/>
      <c r="AFG5"/>
      <c r="AFH5"/>
      <c r="AFI5"/>
      <c r="AFJ5"/>
      <c r="AFK5"/>
      <c r="AFL5"/>
      <c r="AFM5"/>
      <c r="AFN5"/>
      <c r="AFO5"/>
      <c r="AFP5"/>
      <c r="AFQ5"/>
      <c r="AFR5"/>
      <c r="AFS5"/>
      <c r="AFT5"/>
      <c r="AFU5"/>
      <c r="AFV5"/>
      <c r="AFW5"/>
      <c r="AFX5"/>
      <c r="AFY5"/>
      <c r="AFZ5"/>
      <c r="AGA5"/>
      <c r="AGB5"/>
      <c r="AGC5"/>
      <c r="AGD5"/>
      <c r="AGE5"/>
      <c r="AGF5"/>
      <c r="AGG5"/>
      <c r="AGH5"/>
      <c r="AGI5"/>
      <c r="AGJ5"/>
      <c r="AGK5"/>
      <c r="AGL5"/>
      <c r="AGM5"/>
      <c r="AGN5"/>
      <c r="AGO5"/>
      <c r="AGP5"/>
      <c r="AGQ5"/>
      <c r="AGR5"/>
      <c r="AGS5"/>
      <c r="AGT5"/>
      <c r="AGU5"/>
      <c r="AGV5"/>
      <c r="AGW5"/>
      <c r="AGX5"/>
      <c r="AGY5"/>
      <c r="AGZ5"/>
      <c r="AHA5"/>
      <c r="AHB5"/>
      <c r="AHC5"/>
      <c r="AHD5"/>
      <c r="AHE5"/>
      <c r="AHF5"/>
      <c r="AHG5"/>
      <c r="AHH5"/>
      <c r="AHI5"/>
      <c r="AHJ5"/>
      <c r="AHK5"/>
      <c r="AHL5"/>
      <c r="AHM5"/>
      <c r="AHN5"/>
      <c r="AHO5"/>
      <c r="AHP5"/>
      <c r="AHQ5"/>
      <c r="AHR5"/>
      <c r="AHS5"/>
      <c r="AHT5"/>
      <c r="AHU5"/>
      <c r="AHV5"/>
      <c r="AHW5"/>
      <c r="AHX5"/>
      <c r="AHY5"/>
      <c r="AHZ5"/>
      <c r="AIA5"/>
      <c r="AIB5"/>
      <c r="AIC5"/>
      <c r="AID5"/>
      <c r="AIE5"/>
      <c r="AIF5"/>
      <c r="AIG5"/>
      <c r="AIH5"/>
      <c r="AII5"/>
      <c r="AIJ5"/>
      <c r="AIK5"/>
      <c r="AIL5"/>
      <c r="AIM5"/>
      <c r="AIN5"/>
      <c r="AIO5"/>
      <c r="AIP5"/>
      <c r="AIQ5"/>
      <c r="AIR5"/>
      <c r="AIS5"/>
      <c r="AIT5"/>
      <c r="AIU5"/>
      <c r="AIV5"/>
      <c r="AIW5"/>
      <c r="AIX5"/>
      <c r="AIY5"/>
      <c r="AIZ5"/>
      <c r="AJA5"/>
      <c r="AJB5"/>
      <c r="AJC5"/>
      <c r="AJD5"/>
      <c r="AJE5"/>
      <c r="AJF5"/>
      <c r="AJG5"/>
      <c r="AJH5"/>
      <c r="AJI5"/>
      <c r="AJJ5"/>
      <c r="AJK5"/>
      <c r="AJL5"/>
      <c r="AJM5"/>
      <c r="AJN5"/>
      <c r="AJO5"/>
      <c r="AJP5"/>
      <c r="AJQ5"/>
      <c r="AJR5"/>
      <c r="AJS5"/>
      <c r="AJT5"/>
      <c r="AJU5"/>
      <c r="AJV5"/>
      <c r="AJW5"/>
      <c r="AJX5"/>
      <c r="AJY5"/>
      <c r="AJZ5"/>
      <c r="AKA5"/>
      <c r="AKB5"/>
      <c r="AKC5"/>
      <c r="AKD5"/>
      <c r="AKE5"/>
      <c r="AKF5"/>
      <c r="AKG5"/>
      <c r="AKH5"/>
      <c r="AKI5"/>
      <c r="AKJ5"/>
      <c r="AKK5"/>
      <c r="AKL5"/>
      <c r="AKM5"/>
      <c r="AKN5"/>
      <c r="AKO5"/>
      <c r="AKP5"/>
      <c r="AKQ5"/>
      <c r="AKR5"/>
      <c r="AKS5"/>
      <c r="AKT5"/>
      <c r="AKU5"/>
      <c r="AKV5"/>
      <c r="AKW5"/>
      <c r="AKX5"/>
      <c r="AKY5"/>
      <c r="AKZ5"/>
      <c r="ALA5"/>
      <c r="ALB5"/>
      <c r="ALC5"/>
      <c r="ALD5"/>
      <c r="ALE5"/>
      <c r="ALF5"/>
      <c r="ALG5"/>
      <c r="ALH5"/>
      <c r="ALI5"/>
      <c r="ALJ5"/>
      <c r="ALK5"/>
      <c r="ALL5"/>
      <c r="ALM5"/>
      <c r="ALN5"/>
      <c r="ALO5"/>
      <c r="ALP5"/>
      <c r="ALQ5"/>
      <c r="ALR5"/>
      <c r="ALS5"/>
      <c r="ALT5"/>
      <c r="ALU5"/>
      <c r="ALV5"/>
      <c r="ALW5"/>
      <c r="ALX5"/>
      <c r="ALY5"/>
      <c r="ALZ5"/>
      <c r="AMA5"/>
      <c r="AMB5"/>
      <c r="AMC5"/>
      <c r="AMD5"/>
      <c r="AME5"/>
      <c r="AMF5"/>
      <c r="AMG5"/>
      <c r="AMH5"/>
      <c r="AMI5"/>
      <c r="AMJ5"/>
    </row>
    <row r="6" spans="1:1024" x14ac:dyDescent="0.25">
      <c r="A6" s="184"/>
      <c r="B6" s="184"/>
      <c r="C6" s="7" t="s">
        <v>13</v>
      </c>
      <c r="D6" s="6" t="s">
        <v>14</v>
      </c>
      <c r="E6" s="6"/>
      <c r="F6" s="3" t="s">
        <v>15</v>
      </c>
      <c r="G6" s="3"/>
      <c r="H6" s="2" t="s">
        <v>704</v>
      </c>
      <c r="I6" s="2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  <c r="QZ6"/>
      <c r="RA6"/>
      <c r="RB6"/>
      <c r="RC6"/>
      <c r="RD6"/>
      <c r="RE6"/>
      <c r="RF6"/>
      <c r="RG6"/>
      <c r="RH6"/>
      <c r="RI6"/>
      <c r="RJ6"/>
      <c r="RK6"/>
      <c r="RL6"/>
      <c r="RM6"/>
      <c r="RN6"/>
      <c r="RO6"/>
      <c r="RP6"/>
      <c r="RQ6"/>
      <c r="RR6"/>
      <c r="RS6"/>
      <c r="RT6"/>
      <c r="RU6"/>
      <c r="RV6"/>
      <c r="RW6"/>
      <c r="RX6"/>
      <c r="RY6"/>
      <c r="RZ6"/>
      <c r="SA6"/>
      <c r="SB6"/>
      <c r="SC6"/>
      <c r="SD6"/>
      <c r="SE6"/>
      <c r="SF6"/>
      <c r="SG6"/>
      <c r="SH6"/>
      <c r="SI6"/>
      <c r="SJ6"/>
      <c r="SK6"/>
      <c r="SL6"/>
      <c r="SM6"/>
      <c r="SN6"/>
      <c r="SO6"/>
      <c r="SP6"/>
      <c r="SQ6"/>
      <c r="SR6"/>
      <c r="SS6"/>
      <c r="ST6"/>
      <c r="SU6"/>
      <c r="SV6"/>
      <c r="SW6"/>
      <c r="SX6"/>
      <c r="SY6"/>
      <c r="SZ6"/>
      <c r="TA6"/>
      <c r="TB6"/>
      <c r="TC6"/>
      <c r="TD6"/>
      <c r="TE6"/>
      <c r="TF6"/>
      <c r="TG6"/>
      <c r="TH6"/>
      <c r="TI6"/>
      <c r="TJ6"/>
      <c r="TK6"/>
      <c r="TL6"/>
      <c r="TM6"/>
      <c r="TN6"/>
      <c r="TO6"/>
      <c r="TP6"/>
      <c r="TQ6"/>
      <c r="TR6"/>
      <c r="TS6"/>
      <c r="TT6"/>
      <c r="TU6"/>
      <c r="TV6"/>
      <c r="TW6"/>
      <c r="TX6"/>
      <c r="TY6"/>
      <c r="TZ6"/>
      <c r="UA6"/>
      <c r="UB6"/>
      <c r="UC6"/>
      <c r="UD6"/>
      <c r="UE6"/>
      <c r="UF6"/>
      <c r="UG6"/>
      <c r="UH6"/>
      <c r="UI6"/>
      <c r="UJ6"/>
      <c r="UK6"/>
      <c r="UL6"/>
      <c r="UM6"/>
      <c r="UN6"/>
      <c r="UO6"/>
      <c r="UP6"/>
      <c r="UQ6"/>
      <c r="UR6"/>
      <c r="US6"/>
      <c r="UT6"/>
      <c r="UU6"/>
      <c r="UV6"/>
      <c r="UW6"/>
      <c r="UX6"/>
      <c r="UY6"/>
      <c r="UZ6"/>
      <c r="VA6"/>
      <c r="VB6"/>
      <c r="VC6"/>
      <c r="VD6"/>
      <c r="VE6"/>
      <c r="VF6"/>
      <c r="VG6"/>
      <c r="VH6"/>
      <c r="VI6"/>
      <c r="VJ6"/>
      <c r="VK6"/>
      <c r="VL6"/>
      <c r="VM6"/>
      <c r="VN6"/>
      <c r="VO6"/>
      <c r="VP6"/>
      <c r="VQ6"/>
      <c r="VR6"/>
      <c r="VS6"/>
      <c r="VT6"/>
      <c r="VU6"/>
      <c r="VV6"/>
      <c r="VW6"/>
      <c r="VX6"/>
      <c r="VY6"/>
      <c r="VZ6"/>
      <c r="WA6"/>
      <c r="WB6"/>
      <c r="WC6"/>
      <c r="WD6"/>
      <c r="WE6"/>
      <c r="WF6"/>
      <c r="WG6"/>
      <c r="WH6"/>
      <c r="WI6"/>
      <c r="WJ6"/>
      <c r="WK6"/>
      <c r="WL6"/>
      <c r="WM6"/>
      <c r="WN6"/>
      <c r="WO6"/>
      <c r="WP6"/>
      <c r="WQ6"/>
      <c r="WR6"/>
      <c r="WS6"/>
      <c r="WT6"/>
      <c r="WU6"/>
      <c r="WV6"/>
      <c r="WW6"/>
      <c r="WX6"/>
      <c r="WY6"/>
      <c r="WZ6"/>
      <c r="XA6"/>
      <c r="XB6"/>
      <c r="XC6"/>
      <c r="XD6"/>
      <c r="XE6"/>
      <c r="XF6"/>
      <c r="XG6"/>
      <c r="XH6"/>
      <c r="XI6"/>
      <c r="XJ6"/>
      <c r="XK6"/>
      <c r="XL6"/>
      <c r="XM6"/>
      <c r="XN6"/>
      <c r="XO6"/>
      <c r="XP6"/>
      <c r="XQ6"/>
      <c r="XR6"/>
      <c r="XS6"/>
      <c r="XT6"/>
      <c r="XU6"/>
      <c r="XV6"/>
      <c r="XW6"/>
      <c r="XX6"/>
      <c r="XY6"/>
      <c r="XZ6"/>
      <c r="YA6"/>
      <c r="YB6"/>
      <c r="YC6"/>
      <c r="YD6"/>
      <c r="YE6"/>
      <c r="YF6"/>
      <c r="YG6"/>
      <c r="YH6"/>
      <c r="YI6"/>
      <c r="YJ6"/>
      <c r="YK6"/>
      <c r="YL6"/>
      <c r="YM6"/>
      <c r="YN6"/>
      <c r="YO6"/>
      <c r="YP6"/>
      <c r="YQ6"/>
      <c r="YR6"/>
      <c r="YS6"/>
      <c r="YT6"/>
      <c r="YU6"/>
      <c r="YV6"/>
      <c r="YW6"/>
      <c r="YX6"/>
      <c r="YY6"/>
      <c r="YZ6"/>
      <c r="ZA6"/>
      <c r="ZB6"/>
      <c r="ZC6"/>
      <c r="ZD6"/>
      <c r="ZE6"/>
      <c r="ZF6"/>
      <c r="ZG6"/>
      <c r="ZH6"/>
      <c r="ZI6"/>
      <c r="ZJ6"/>
      <c r="ZK6"/>
      <c r="ZL6"/>
      <c r="ZM6"/>
      <c r="ZN6"/>
      <c r="ZO6"/>
      <c r="ZP6"/>
      <c r="ZQ6"/>
      <c r="ZR6"/>
      <c r="ZS6"/>
      <c r="ZT6"/>
      <c r="ZU6"/>
      <c r="ZV6"/>
      <c r="ZW6"/>
      <c r="ZX6"/>
      <c r="ZY6"/>
      <c r="ZZ6"/>
      <c r="AAA6"/>
      <c r="AAB6"/>
      <c r="AAC6"/>
      <c r="AAD6"/>
      <c r="AAE6"/>
      <c r="AAF6"/>
      <c r="AAG6"/>
      <c r="AAH6"/>
      <c r="AAI6"/>
      <c r="AAJ6"/>
      <c r="AAK6"/>
      <c r="AAL6"/>
      <c r="AAM6"/>
      <c r="AAN6"/>
      <c r="AAO6"/>
      <c r="AAP6"/>
      <c r="AAQ6"/>
      <c r="AAR6"/>
      <c r="AAS6"/>
      <c r="AAT6"/>
      <c r="AAU6"/>
      <c r="AAV6"/>
      <c r="AAW6"/>
      <c r="AAX6"/>
      <c r="AAY6"/>
      <c r="AAZ6"/>
      <c r="ABA6"/>
      <c r="ABB6"/>
      <c r="ABC6"/>
      <c r="ABD6"/>
      <c r="ABE6"/>
      <c r="ABF6"/>
      <c r="ABG6"/>
      <c r="ABH6"/>
      <c r="ABI6"/>
      <c r="ABJ6"/>
      <c r="ABK6"/>
      <c r="ABL6"/>
      <c r="ABM6"/>
      <c r="ABN6"/>
      <c r="ABO6"/>
      <c r="ABP6"/>
      <c r="ABQ6"/>
      <c r="ABR6"/>
      <c r="ABS6"/>
      <c r="ABT6"/>
      <c r="ABU6"/>
      <c r="ABV6"/>
      <c r="ABW6"/>
      <c r="ABX6"/>
      <c r="ABY6"/>
      <c r="ABZ6"/>
      <c r="ACA6"/>
      <c r="ACB6"/>
      <c r="ACC6"/>
      <c r="ACD6"/>
      <c r="ACE6"/>
      <c r="ACF6"/>
      <c r="ACG6"/>
      <c r="ACH6"/>
      <c r="ACI6"/>
      <c r="ACJ6"/>
      <c r="ACK6"/>
      <c r="ACL6"/>
      <c r="ACM6"/>
      <c r="ACN6"/>
      <c r="ACO6"/>
      <c r="ACP6"/>
      <c r="ACQ6"/>
      <c r="ACR6"/>
      <c r="ACS6"/>
      <c r="ACT6"/>
      <c r="ACU6"/>
      <c r="ACV6"/>
      <c r="ACW6"/>
      <c r="ACX6"/>
      <c r="ACY6"/>
      <c r="ACZ6"/>
      <c r="ADA6"/>
      <c r="ADB6"/>
      <c r="ADC6"/>
      <c r="ADD6"/>
      <c r="ADE6"/>
      <c r="ADF6"/>
      <c r="ADG6"/>
      <c r="ADH6"/>
      <c r="ADI6"/>
      <c r="ADJ6"/>
      <c r="ADK6"/>
      <c r="ADL6"/>
      <c r="ADM6"/>
      <c r="ADN6"/>
      <c r="ADO6"/>
      <c r="ADP6"/>
      <c r="ADQ6"/>
      <c r="ADR6"/>
      <c r="ADS6"/>
      <c r="ADT6"/>
      <c r="ADU6"/>
      <c r="ADV6"/>
      <c r="ADW6"/>
      <c r="ADX6"/>
      <c r="ADY6"/>
      <c r="ADZ6"/>
      <c r="AEA6"/>
      <c r="AEB6"/>
      <c r="AEC6"/>
      <c r="AED6"/>
      <c r="AEE6"/>
      <c r="AEF6"/>
      <c r="AEG6"/>
      <c r="AEH6"/>
      <c r="AEI6"/>
      <c r="AEJ6"/>
      <c r="AEK6"/>
      <c r="AEL6"/>
      <c r="AEM6"/>
      <c r="AEN6"/>
      <c r="AEO6"/>
      <c r="AEP6"/>
      <c r="AEQ6"/>
      <c r="AER6"/>
      <c r="AES6"/>
      <c r="AET6"/>
      <c r="AEU6"/>
      <c r="AEV6"/>
      <c r="AEW6"/>
      <c r="AEX6"/>
      <c r="AEY6"/>
      <c r="AEZ6"/>
      <c r="AFA6"/>
      <c r="AFB6"/>
      <c r="AFC6"/>
      <c r="AFD6"/>
      <c r="AFE6"/>
      <c r="AFF6"/>
      <c r="AFG6"/>
      <c r="AFH6"/>
      <c r="AFI6"/>
      <c r="AFJ6"/>
      <c r="AFK6"/>
      <c r="AFL6"/>
      <c r="AFM6"/>
      <c r="AFN6"/>
      <c r="AFO6"/>
      <c r="AFP6"/>
      <c r="AFQ6"/>
      <c r="AFR6"/>
      <c r="AFS6"/>
      <c r="AFT6"/>
      <c r="AFU6"/>
      <c r="AFV6"/>
      <c r="AFW6"/>
      <c r="AFX6"/>
      <c r="AFY6"/>
      <c r="AFZ6"/>
      <c r="AGA6"/>
      <c r="AGB6"/>
      <c r="AGC6"/>
      <c r="AGD6"/>
      <c r="AGE6"/>
      <c r="AGF6"/>
      <c r="AGG6"/>
      <c r="AGH6"/>
      <c r="AGI6"/>
      <c r="AGJ6"/>
      <c r="AGK6"/>
      <c r="AGL6"/>
      <c r="AGM6"/>
      <c r="AGN6"/>
      <c r="AGO6"/>
      <c r="AGP6"/>
      <c r="AGQ6"/>
      <c r="AGR6"/>
      <c r="AGS6"/>
      <c r="AGT6"/>
      <c r="AGU6"/>
      <c r="AGV6"/>
      <c r="AGW6"/>
      <c r="AGX6"/>
      <c r="AGY6"/>
      <c r="AGZ6"/>
      <c r="AHA6"/>
      <c r="AHB6"/>
      <c r="AHC6"/>
      <c r="AHD6"/>
      <c r="AHE6"/>
      <c r="AHF6"/>
      <c r="AHG6"/>
      <c r="AHH6"/>
      <c r="AHI6"/>
      <c r="AHJ6"/>
      <c r="AHK6"/>
      <c r="AHL6"/>
      <c r="AHM6"/>
      <c r="AHN6"/>
      <c r="AHO6"/>
      <c r="AHP6"/>
      <c r="AHQ6"/>
      <c r="AHR6"/>
      <c r="AHS6"/>
      <c r="AHT6"/>
      <c r="AHU6"/>
      <c r="AHV6"/>
      <c r="AHW6"/>
      <c r="AHX6"/>
      <c r="AHY6"/>
      <c r="AHZ6"/>
      <c r="AIA6"/>
      <c r="AIB6"/>
      <c r="AIC6"/>
      <c r="AID6"/>
      <c r="AIE6"/>
      <c r="AIF6"/>
      <c r="AIG6"/>
      <c r="AIH6"/>
      <c r="AII6"/>
      <c r="AIJ6"/>
      <c r="AIK6"/>
      <c r="AIL6"/>
      <c r="AIM6"/>
      <c r="AIN6"/>
      <c r="AIO6"/>
      <c r="AIP6"/>
      <c r="AIQ6"/>
      <c r="AIR6"/>
      <c r="AIS6"/>
      <c r="AIT6"/>
      <c r="AIU6"/>
      <c r="AIV6"/>
      <c r="AIW6"/>
      <c r="AIX6"/>
      <c r="AIY6"/>
      <c r="AIZ6"/>
      <c r="AJA6"/>
      <c r="AJB6"/>
      <c r="AJC6"/>
      <c r="AJD6"/>
      <c r="AJE6"/>
      <c r="AJF6"/>
      <c r="AJG6"/>
      <c r="AJH6"/>
      <c r="AJI6"/>
      <c r="AJJ6"/>
      <c r="AJK6"/>
      <c r="AJL6"/>
      <c r="AJM6"/>
      <c r="AJN6"/>
      <c r="AJO6"/>
      <c r="AJP6"/>
      <c r="AJQ6"/>
      <c r="AJR6"/>
      <c r="AJS6"/>
      <c r="AJT6"/>
      <c r="AJU6"/>
      <c r="AJV6"/>
      <c r="AJW6"/>
      <c r="AJX6"/>
      <c r="AJY6"/>
      <c r="AJZ6"/>
      <c r="AKA6"/>
      <c r="AKB6"/>
      <c r="AKC6"/>
      <c r="AKD6"/>
      <c r="AKE6"/>
      <c r="AKF6"/>
      <c r="AKG6"/>
      <c r="AKH6"/>
      <c r="AKI6"/>
      <c r="AKJ6"/>
      <c r="AKK6"/>
      <c r="AKL6"/>
      <c r="AKM6"/>
      <c r="AKN6"/>
      <c r="AKO6"/>
      <c r="AKP6"/>
      <c r="AKQ6"/>
      <c r="AKR6"/>
      <c r="AKS6"/>
      <c r="AKT6"/>
      <c r="AKU6"/>
      <c r="AKV6"/>
      <c r="AKW6"/>
      <c r="AKX6"/>
      <c r="AKY6"/>
      <c r="AKZ6"/>
      <c r="ALA6"/>
      <c r="ALB6"/>
      <c r="ALC6"/>
      <c r="ALD6"/>
      <c r="ALE6"/>
      <c r="ALF6"/>
      <c r="ALG6"/>
      <c r="ALH6"/>
      <c r="ALI6"/>
      <c r="ALJ6"/>
      <c r="ALK6"/>
      <c r="ALL6"/>
      <c r="ALM6"/>
      <c r="ALN6"/>
      <c r="ALO6"/>
      <c r="ALP6"/>
      <c r="ALQ6"/>
      <c r="ALR6"/>
      <c r="ALS6"/>
      <c r="ALT6"/>
      <c r="ALU6"/>
      <c r="ALV6"/>
      <c r="ALW6"/>
      <c r="ALX6"/>
      <c r="ALY6"/>
      <c r="ALZ6"/>
      <c r="AMA6"/>
      <c r="AMB6"/>
      <c r="AMC6"/>
      <c r="AMD6"/>
      <c r="AME6"/>
      <c r="AMF6"/>
      <c r="AMG6"/>
      <c r="AMH6"/>
      <c r="AMI6"/>
      <c r="AMJ6"/>
    </row>
    <row r="7" spans="1:1024" x14ac:dyDescent="0.25">
      <c r="A7" s="184"/>
      <c r="B7" s="184"/>
      <c r="C7" s="7"/>
      <c r="D7" s="6"/>
      <c r="E7" s="6"/>
      <c r="F7" s="3" t="s">
        <v>17</v>
      </c>
      <c r="G7" s="3"/>
      <c r="H7" s="2" t="s">
        <v>18</v>
      </c>
      <c r="I7" s="2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  <c r="XS7"/>
      <c r="XT7"/>
      <c r="XU7"/>
      <c r="XV7"/>
      <c r="XW7"/>
      <c r="XX7"/>
      <c r="XY7"/>
      <c r="XZ7"/>
      <c r="YA7"/>
      <c r="YB7"/>
      <c r="YC7"/>
      <c r="YD7"/>
      <c r="YE7"/>
      <c r="YF7"/>
      <c r="YG7"/>
      <c r="YH7"/>
      <c r="YI7"/>
      <c r="YJ7"/>
      <c r="YK7"/>
      <c r="YL7"/>
      <c r="YM7"/>
      <c r="YN7"/>
      <c r="YO7"/>
      <c r="YP7"/>
      <c r="YQ7"/>
      <c r="YR7"/>
      <c r="YS7"/>
      <c r="YT7"/>
      <c r="YU7"/>
      <c r="YV7"/>
      <c r="YW7"/>
      <c r="YX7"/>
      <c r="YY7"/>
      <c r="YZ7"/>
      <c r="ZA7"/>
      <c r="ZB7"/>
      <c r="ZC7"/>
      <c r="ZD7"/>
      <c r="ZE7"/>
      <c r="ZF7"/>
      <c r="ZG7"/>
      <c r="ZH7"/>
      <c r="ZI7"/>
      <c r="ZJ7"/>
      <c r="ZK7"/>
      <c r="ZL7"/>
      <c r="ZM7"/>
      <c r="ZN7"/>
      <c r="ZO7"/>
      <c r="ZP7"/>
      <c r="ZQ7"/>
      <c r="ZR7"/>
      <c r="ZS7"/>
      <c r="ZT7"/>
      <c r="ZU7"/>
      <c r="ZV7"/>
      <c r="ZW7"/>
      <c r="ZX7"/>
      <c r="ZY7"/>
      <c r="ZZ7"/>
      <c r="AAA7"/>
      <c r="AAB7"/>
      <c r="AAC7"/>
      <c r="AAD7"/>
      <c r="AAE7"/>
      <c r="AAF7"/>
      <c r="AAG7"/>
      <c r="AAH7"/>
      <c r="AAI7"/>
      <c r="AAJ7"/>
      <c r="AAK7"/>
      <c r="AAL7"/>
      <c r="AAM7"/>
      <c r="AAN7"/>
      <c r="AAO7"/>
      <c r="AAP7"/>
      <c r="AAQ7"/>
      <c r="AAR7"/>
      <c r="AAS7"/>
      <c r="AAT7"/>
      <c r="AAU7"/>
      <c r="AAV7"/>
      <c r="AAW7"/>
      <c r="AAX7"/>
      <c r="AAY7"/>
      <c r="AAZ7"/>
      <c r="ABA7"/>
      <c r="ABB7"/>
      <c r="ABC7"/>
      <c r="ABD7"/>
      <c r="ABE7"/>
      <c r="ABF7"/>
      <c r="ABG7"/>
      <c r="ABH7"/>
      <c r="ABI7"/>
      <c r="ABJ7"/>
      <c r="ABK7"/>
      <c r="ABL7"/>
      <c r="ABM7"/>
      <c r="ABN7"/>
      <c r="ABO7"/>
      <c r="ABP7"/>
      <c r="ABQ7"/>
      <c r="ABR7"/>
      <c r="ABS7"/>
      <c r="ABT7"/>
      <c r="ABU7"/>
      <c r="ABV7"/>
      <c r="ABW7"/>
      <c r="ABX7"/>
      <c r="ABY7"/>
      <c r="ABZ7"/>
      <c r="ACA7"/>
      <c r="ACB7"/>
      <c r="ACC7"/>
      <c r="ACD7"/>
      <c r="ACE7"/>
      <c r="ACF7"/>
      <c r="ACG7"/>
      <c r="ACH7"/>
      <c r="ACI7"/>
      <c r="ACJ7"/>
      <c r="ACK7"/>
      <c r="ACL7"/>
      <c r="ACM7"/>
      <c r="ACN7"/>
      <c r="ACO7"/>
      <c r="ACP7"/>
      <c r="ACQ7"/>
      <c r="ACR7"/>
      <c r="ACS7"/>
      <c r="ACT7"/>
      <c r="ACU7"/>
      <c r="ACV7"/>
      <c r="ACW7"/>
      <c r="ACX7"/>
      <c r="ACY7"/>
      <c r="ACZ7"/>
      <c r="ADA7"/>
      <c r="ADB7"/>
      <c r="ADC7"/>
      <c r="ADD7"/>
      <c r="ADE7"/>
      <c r="ADF7"/>
      <c r="ADG7"/>
      <c r="ADH7"/>
      <c r="ADI7"/>
      <c r="ADJ7"/>
      <c r="ADK7"/>
      <c r="ADL7"/>
      <c r="ADM7"/>
      <c r="ADN7"/>
      <c r="ADO7"/>
      <c r="ADP7"/>
      <c r="ADQ7"/>
      <c r="ADR7"/>
      <c r="ADS7"/>
      <c r="ADT7"/>
      <c r="ADU7"/>
      <c r="ADV7"/>
      <c r="ADW7"/>
      <c r="ADX7"/>
      <c r="ADY7"/>
      <c r="ADZ7"/>
      <c r="AEA7"/>
      <c r="AEB7"/>
      <c r="AEC7"/>
      <c r="AED7"/>
      <c r="AEE7"/>
      <c r="AEF7"/>
      <c r="AEG7"/>
      <c r="AEH7"/>
      <c r="AEI7"/>
      <c r="AEJ7"/>
      <c r="AEK7"/>
      <c r="AEL7"/>
      <c r="AEM7"/>
      <c r="AEN7"/>
      <c r="AEO7"/>
      <c r="AEP7"/>
      <c r="AEQ7"/>
      <c r="AER7"/>
      <c r="AES7"/>
      <c r="AET7"/>
      <c r="AEU7"/>
      <c r="AEV7"/>
      <c r="AEW7"/>
      <c r="AEX7"/>
      <c r="AEY7"/>
      <c r="AEZ7"/>
      <c r="AFA7"/>
      <c r="AFB7"/>
      <c r="AFC7"/>
      <c r="AFD7"/>
      <c r="AFE7"/>
      <c r="AFF7"/>
      <c r="AFG7"/>
      <c r="AFH7"/>
      <c r="AFI7"/>
      <c r="AFJ7"/>
      <c r="AFK7"/>
      <c r="AFL7"/>
      <c r="AFM7"/>
      <c r="AFN7"/>
      <c r="AFO7"/>
      <c r="AFP7"/>
      <c r="AFQ7"/>
      <c r="AFR7"/>
      <c r="AFS7"/>
      <c r="AFT7"/>
      <c r="AFU7"/>
      <c r="AFV7"/>
      <c r="AFW7"/>
      <c r="AFX7"/>
      <c r="AFY7"/>
      <c r="AFZ7"/>
      <c r="AGA7"/>
      <c r="AGB7"/>
      <c r="AGC7"/>
      <c r="AGD7"/>
      <c r="AGE7"/>
      <c r="AGF7"/>
      <c r="AGG7"/>
      <c r="AGH7"/>
      <c r="AGI7"/>
      <c r="AGJ7"/>
      <c r="AGK7"/>
      <c r="AGL7"/>
      <c r="AGM7"/>
      <c r="AGN7"/>
      <c r="AGO7"/>
      <c r="AGP7"/>
      <c r="AGQ7"/>
      <c r="AGR7"/>
      <c r="AGS7"/>
      <c r="AGT7"/>
      <c r="AGU7"/>
      <c r="AGV7"/>
      <c r="AGW7"/>
      <c r="AGX7"/>
      <c r="AGY7"/>
      <c r="AGZ7"/>
      <c r="AHA7"/>
      <c r="AHB7"/>
      <c r="AHC7"/>
      <c r="AHD7"/>
      <c r="AHE7"/>
      <c r="AHF7"/>
      <c r="AHG7"/>
      <c r="AHH7"/>
      <c r="AHI7"/>
      <c r="AHJ7"/>
      <c r="AHK7"/>
      <c r="AHL7"/>
      <c r="AHM7"/>
      <c r="AHN7"/>
      <c r="AHO7"/>
      <c r="AHP7"/>
      <c r="AHQ7"/>
      <c r="AHR7"/>
      <c r="AHS7"/>
      <c r="AHT7"/>
      <c r="AHU7"/>
      <c r="AHV7"/>
      <c r="AHW7"/>
      <c r="AHX7"/>
      <c r="AHY7"/>
      <c r="AHZ7"/>
      <c r="AIA7"/>
      <c r="AIB7"/>
      <c r="AIC7"/>
      <c r="AID7"/>
      <c r="AIE7"/>
      <c r="AIF7"/>
      <c r="AIG7"/>
      <c r="AIH7"/>
      <c r="AII7"/>
      <c r="AIJ7"/>
      <c r="AIK7"/>
      <c r="AIL7"/>
      <c r="AIM7"/>
      <c r="AIN7"/>
      <c r="AIO7"/>
      <c r="AIP7"/>
      <c r="AIQ7"/>
      <c r="AIR7"/>
      <c r="AIS7"/>
      <c r="AIT7"/>
      <c r="AIU7"/>
      <c r="AIV7"/>
      <c r="AIW7"/>
      <c r="AIX7"/>
      <c r="AIY7"/>
      <c r="AIZ7"/>
      <c r="AJA7"/>
      <c r="AJB7"/>
      <c r="AJC7"/>
      <c r="AJD7"/>
      <c r="AJE7"/>
      <c r="AJF7"/>
      <c r="AJG7"/>
      <c r="AJH7"/>
      <c r="AJI7"/>
      <c r="AJJ7"/>
      <c r="AJK7"/>
      <c r="AJL7"/>
      <c r="AJM7"/>
      <c r="AJN7"/>
      <c r="AJO7"/>
      <c r="AJP7"/>
      <c r="AJQ7"/>
      <c r="AJR7"/>
      <c r="AJS7"/>
      <c r="AJT7"/>
      <c r="AJU7"/>
      <c r="AJV7"/>
      <c r="AJW7"/>
      <c r="AJX7"/>
      <c r="AJY7"/>
      <c r="AJZ7"/>
      <c r="AKA7"/>
      <c r="AKB7"/>
      <c r="AKC7"/>
      <c r="AKD7"/>
      <c r="AKE7"/>
      <c r="AKF7"/>
      <c r="AKG7"/>
      <c r="AKH7"/>
      <c r="AKI7"/>
      <c r="AKJ7"/>
      <c r="AKK7"/>
      <c r="AKL7"/>
      <c r="AKM7"/>
      <c r="AKN7"/>
      <c r="AKO7"/>
      <c r="AKP7"/>
      <c r="AKQ7"/>
      <c r="AKR7"/>
      <c r="AKS7"/>
      <c r="AKT7"/>
      <c r="AKU7"/>
      <c r="AKV7"/>
      <c r="AKW7"/>
      <c r="AKX7"/>
      <c r="AKY7"/>
      <c r="AKZ7"/>
      <c r="ALA7"/>
      <c r="ALB7"/>
      <c r="ALC7"/>
      <c r="ALD7"/>
      <c r="ALE7"/>
      <c r="ALF7"/>
      <c r="ALG7"/>
      <c r="ALH7"/>
      <c r="ALI7"/>
      <c r="ALJ7"/>
      <c r="ALK7"/>
      <c r="ALL7"/>
      <c r="ALM7"/>
      <c r="ALN7"/>
      <c r="ALO7"/>
      <c r="ALP7"/>
      <c r="ALQ7"/>
      <c r="ALR7"/>
      <c r="ALS7"/>
      <c r="ALT7"/>
      <c r="ALU7"/>
      <c r="ALV7"/>
      <c r="ALW7"/>
      <c r="ALX7"/>
      <c r="ALY7"/>
      <c r="ALZ7"/>
      <c r="AMA7"/>
      <c r="AMB7"/>
      <c r="AMC7"/>
      <c r="AMD7"/>
      <c r="AME7"/>
      <c r="AMF7"/>
      <c r="AMG7"/>
      <c r="AMH7"/>
      <c r="AMI7"/>
      <c r="AMJ7"/>
    </row>
    <row r="8" spans="1:1024" ht="22.5" customHeight="1" x14ac:dyDescent="0.25">
      <c r="A8" s="184"/>
      <c r="B8" s="184"/>
      <c r="C8" s="1" t="s">
        <v>19</v>
      </c>
      <c r="D8" s="170" t="s">
        <v>20</v>
      </c>
      <c r="E8" s="170"/>
      <c r="F8" s="3" t="s">
        <v>21</v>
      </c>
      <c r="G8" s="3"/>
      <c r="H8" s="2" t="s">
        <v>22</v>
      </c>
      <c r="I8" s="2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  <c r="TU8"/>
      <c r="TV8"/>
      <c r="TW8"/>
      <c r="TX8"/>
      <c r="TY8"/>
      <c r="TZ8"/>
      <c r="UA8"/>
      <c r="UB8"/>
      <c r="UC8"/>
      <c r="UD8"/>
      <c r="UE8"/>
      <c r="UF8"/>
      <c r="UG8"/>
      <c r="UH8"/>
      <c r="UI8"/>
      <c r="UJ8"/>
      <c r="UK8"/>
      <c r="UL8"/>
      <c r="UM8"/>
      <c r="UN8"/>
      <c r="UO8"/>
      <c r="UP8"/>
      <c r="UQ8"/>
      <c r="UR8"/>
      <c r="US8"/>
      <c r="UT8"/>
      <c r="UU8"/>
      <c r="UV8"/>
      <c r="UW8"/>
      <c r="UX8"/>
      <c r="UY8"/>
      <c r="UZ8"/>
      <c r="VA8"/>
      <c r="VB8"/>
      <c r="VC8"/>
      <c r="VD8"/>
      <c r="VE8"/>
      <c r="VF8"/>
      <c r="VG8"/>
      <c r="VH8"/>
      <c r="VI8"/>
      <c r="VJ8"/>
      <c r="VK8"/>
      <c r="VL8"/>
      <c r="VM8"/>
      <c r="VN8"/>
      <c r="VO8"/>
      <c r="VP8"/>
      <c r="VQ8"/>
      <c r="VR8"/>
      <c r="VS8"/>
      <c r="VT8"/>
      <c r="VU8"/>
      <c r="VV8"/>
      <c r="VW8"/>
      <c r="VX8"/>
      <c r="VY8"/>
      <c r="VZ8"/>
      <c r="WA8"/>
      <c r="WB8"/>
      <c r="WC8"/>
      <c r="WD8"/>
      <c r="WE8"/>
      <c r="WF8"/>
      <c r="WG8"/>
      <c r="WH8"/>
      <c r="WI8"/>
      <c r="WJ8"/>
      <c r="WK8"/>
      <c r="WL8"/>
      <c r="WM8"/>
      <c r="WN8"/>
      <c r="WO8"/>
      <c r="WP8"/>
      <c r="WQ8"/>
      <c r="WR8"/>
      <c r="WS8"/>
      <c r="WT8"/>
      <c r="WU8"/>
      <c r="WV8"/>
      <c r="WW8"/>
      <c r="WX8"/>
      <c r="WY8"/>
      <c r="WZ8"/>
      <c r="XA8"/>
      <c r="XB8"/>
      <c r="XC8"/>
      <c r="XD8"/>
      <c r="XE8"/>
      <c r="XF8"/>
      <c r="XG8"/>
      <c r="XH8"/>
      <c r="XI8"/>
      <c r="XJ8"/>
      <c r="XK8"/>
      <c r="XL8"/>
      <c r="XM8"/>
      <c r="XN8"/>
      <c r="XO8"/>
      <c r="XP8"/>
      <c r="XQ8"/>
      <c r="XR8"/>
      <c r="XS8"/>
      <c r="XT8"/>
      <c r="XU8"/>
      <c r="XV8"/>
      <c r="XW8"/>
      <c r="XX8"/>
      <c r="XY8"/>
      <c r="XZ8"/>
      <c r="YA8"/>
      <c r="YB8"/>
      <c r="YC8"/>
      <c r="YD8"/>
      <c r="YE8"/>
      <c r="YF8"/>
      <c r="YG8"/>
      <c r="YH8"/>
      <c r="YI8"/>
      <c r="YJ8"/>
      <c r="YK8"/>
      <c r="YL8"/>
      <c r="YM8"/>
      <c r="YN8"/>
      <c r="YO8"/>
      <c r="YP8"/>
      <c r="YQ8"/>
      <c r="YR8"/>
      <c r="YS8"/>
      <c r="YT8"/>
      <c r="YU8"/>
      <c r="YV8"/>
      <c r="YW8"/>
      <c r="YX8"/>
      <c r="YY8"/>
      <c r="YZ8"/>
      <c r="ZA8"/>
      <c r="ZB8"/>
      <c r="ZC8"/>
      <c r="ZD8"/>
      <c r="ZE8"/>
      <c r="ZF8"/>
      <c r="ZG8"/>
      <c r="ZH8"/>
      <c r="ZI8"/>
      <c r="ZJ8"/>
      <c r="ZK8"/>
      <c r="ZL8"/>
      <c r="ZM8"/>
      <c r="ZN8"/>
      <c r="ZO8"/>
      <c r="ZP8"/>
      <c r="ZQ8"/>
      <c r="ZR8"/>
      <c r="ZS8"/>
      <c r="ZT8"/>
      <c r="ZU8"/>
      <c r="ZV8"/>
      <c r="ZW8"/>
      <c r="ZX8"/>
      <c r="ZY8"/>
      <c r="ZZ8"/>
      <c r="AAA8"/>
      <c r="AAB8"/>
      <c r="AAC8"/>
      <c r="AAD8"/>
      <c r="AAE8"/>
      <c r="AAF8"/>
      <c r="AAG8"/>
      <c r="AAH8"/>
      <c r="AAI8"/>
      <c r="AAJ8"/>
      <c r="AAK8"/>
      <c r="AAL8"/>
      <c r="AAM8"/>
      <c r="AAN8"/>
      <c r="AAO8"/>
      <c r="AAP8"/>
      <c r="AAQ8"/>
      <c r="AAR8"/>
      <c r="AAS8"/>
      <c r="AAT8"/>
      <c r="AAU8"/>
      <c r="AAV8"/>
      <c r="AAW8"/>
      <c r="AAX8"/>
      <c r="AAY8"/>
      <c r="AAZ8"/>
      <c r="ABA8"/>
      <c r="ABB8"/>
      <c r="ABC8"/>
      <c r="ABD8"/>
      <c r="ABE8"/>
      <c r="ABF8"/>
      <c r="ABG8"/>
      <c r="ABH8"/>
      <c r="ABI8"/>
      <c r="ABJ8"/>
      <c r="ABK8"/>
      <c r="ABL8"/>
      <c r="ABM8"/>
      <c r="ABN8"/>
      <c r="ABO8"/>
      <c r="ABP8"/>
      <c r="ABQ8"/>
      <c r="ABR8"/>
      <c r="ABS8"/>
      <c r="ABT8"/>
      <c r="ABU8"/>
      <c r="ABV8"/>
      <c r="ABW8"/>
      <c r="ABX8"/>
      <c r="ABY8"/>
      <c r="ABZ8"/>
      <c r="ACA8"/>
      <c r="ACB8"/>
      <c r="ACC8"/>
      <c r="ACD8"/>
      <c r="ACE8"/>
      <c r="ACF8"/>
      <c r="ACG8"/>
      <c r="ACH8"/>
      <c r="ACI8"/>
      <c r="ACJ8"/>
      <c r="ACK8"/>
      <c r="ACL8"/>
      <c r="ACM8"/>
      <c r="ACN8"/>
      <c r="ACO8"/>
      <c r="ACP8"/>
      <c r="ACQ8"/>
      <c r="ACR8"/>
      <c r="ACS8"/>
      <c r="ACT8"/>
      <c r="ACU8"/>
      <c r="ACV8"/>
      <c r="ACW8"/>
      <c r="ACX8"/>
      <c r="ACY8"/>
      <c r="ACZ8"/>
      <c r="ADA8"/>
      <c r="ADB8"/>
      <c r="ADC8"/>
      <c r="ADD8"/>
      <c r="ADE8"/>
      <c r="ADF8"/>
      <c r="ADG8"/>
      <c r="ADH8"/>
      <c r="ADI8"/>
      <c r="ADJ8"/>
      <c r="ADK8"/>
      <c r="ADL8"/>
      <c r="ADM8"/>
      <c r="ADN8"/>
      <c r="ADO8"/>
      <c r="ADP8"/>
      <c r="ADQ8"/>
      <c r="ADR8"/>
      <c r="ADS8"/>
      <c r="ADT8"/>
      <c r="ADU8"/>
      <c r="ADV8"/>
      <c r="ADW8"/>
      <c r="ADX8"/>
      <c r="ADY8"/>
      <c r="ADZ8"/>
      <c r="AEA8"/>
      <c r="AEB8"/>
      <c r="AEC8"/>
      <c r="AED8"/>
      <c r="AEE8"/>
      <c r="AEF8"/>
      <c r="AEG8"/>
      <c r="AEH8"/>
      <c r="AEI8"/>
      <c r="AEJ8"/>
      <c r="AEK8"/>
      <c r="AEL8"/>
      <c r="AEM8"/>
      <c r="AEN8"/>
      <c r="AEO8"/>
      <c r="AEP8"/>
      <c r="AEQ8"/>
      <c r="AER8"/>
      <c r="AES8"/>
      <c r="AET8"/>
      <c r="AEU8"/>
      <c r="AEV8"/>
      <c r="AEW8"/>
      <c r="AEX8"/>
      <c r="AEY8"/>
      <c r="AEZ8"/>
      <c r="AFA8"/>
      <c r="AFB8"/>
      <c r="AFC8"/>
      <c r="AFD8"/>
      <c r="AFE8"/>
      <c r="AFF8"/>
      <c r="AFG8"/>
      <c r="AFH8"/>
      <c r="AFI8"/>
      <c r="AFJ8"/>
      <c r="AFK8"/>
      <c r="AFL8"/>
      <c r="AFM8"/>
      <c r="AFN8"/>
      <c r="AFO8"/>
      <c r="AFP8"/>
      <c r="AFQ8"/>
      <c r="AFR8"/>
      <c r="AFS8"/>
      <c r="AFT8"/>
      <c r="AFU8"/>
      <c r="AFV8"/>
      <c r="AFW8"/>
      <c r="AFX8"/>
      <c r="AFY8"/>
      <c r="AFZ8"/>
      <c r="AGA8"/>
      <c r="AGB8"/>
      <c r="AGC8"/>
      <c r="AGD8"/>
      <c r="AGE8"/>
      <c r="AGF8"/>
      <c r="AGG8"/>
      <c r="AGH8"/>
      <c r="AGI8"/>
      <c r="AGJ8"/>
      <c r="AGK8"/>
      <c r="AGL8"/>
      <c r="AGM8"/>
      <c r="AGN8"/>
      <c r="AGO8"/>
      <c r="AGP8"/>
      <c r="AGQ8"/>
      <c r="AGR8"/>
      <c r="AGS8"/>
      <c r="AGT8"/>
      <c r="AGU8"/>
      <c r="AGV8"/>
      <c r="AGW8"/>
      <c r="AGX8"/>
      <c r="AGY8"/>
      <c r="AGZ8"/>
      <c r="AHA8"/>
      <c r="AHB8"/>
      <c r="AHC8"/>
      <c r="AHD8"/>
      <c r="AHE8"/>
      <c r="AHF8"/>
      <c r="AHG8"/>
      <c r="AHH8"/>
      <c r="AHI8"/>
      <c r="AHJ8"/>
      <c r="AHK8"/>
      <c r="AHL8"/>
      <c r="AHM8"/>
      <c r="AHN8"/>
      <c r="AHO8"/>
      <c r="AHP8"/>
      <c r="AHQ8"/>
      <c r="AHR8"/>
      <c r="AHS8"/>
      <c r="AHT8"/>
      <c r="AHU8"/>
      <c r="AHV8"/>
      <c r="AHW8"/>
      <c r="AHX8"/>
      <c r="AHY8"/>
      <c r="AHZ8"/>
      <c r="AIA8"/>
      <c r="AIB8"/>
      <c r="AIC8"/>
      <c r="AID8"/>
      <c r="AIE8"/>
      <c r="AIF8"/>
      <c r="AIG8"/>
      <c r="AIH8"/>
      <c r="AII8"/>
      <c r="AIJ8"/>
      <c r="AIK8"/>
      <c r="AIL8"/>
      <c r="AIM8"/>
      <c r="AIN8"/>
      <c r="AIO8"/>
      <c r="AIP8"/>
      <c r="AIQ8"/>
      <c r="AIR8"/>
      <c r="AIS8"/>
      <c r="AIT8"/>
      <c r="AIU8"/>
      <c r="AIV8"/>
      <c r="AIW8"/>
      <c r="AIX8"/>
      <c r="AIY8"/>
      <c r="AIZ8"/>
      <c r="AJA8"/>
      <c r="AJB8"/>
      <c r="AJC8"/>
      <c r="AJD8"/>
      <c r="AJE8"/>
      <c r="AJF8"/>
      <c r="AJG8"/>
      <c r="AJH8"/>
      <c r="AJI8"/>
      <c r="AJJ8"/>
      <c r="AJK8"/>
      <c r="AJL8"/>
      <c r="AJM8"/>
      <c r="AJN8"/>
      <c r="AJO8"/>
      <c r="AJP8"/>
      <c r="AJQ8"/>
      <c r="AJR8"/>
      <c r="AJS8"/>
      <c r="AJT8"/>
      <c r="AJU8"/>
      <c r="AJV8"/>
      <c r="AJW8"/>
      <c r="AJX8"/>
      <c r="AJY8"/>
      <c r="AJZ8"/>
      <c r="AKA8"/>
      <c r="AKB8"/>
      <c r="AKC8"/>
      <c r="AKD8"/>
      <c r="AKE8"/>
      <c r="AKF8"/>
      <c r="AKG8"/>
      <c r="AKH8"/>
      <c r="AKI8"/>
      <c r="AKJ8"/>
      <c r="AKK8"/>
      <c r="AKL8"/>
      <c r="AKM8"/>
      <c r="AKN8"/>
      <c r="AKO8"/>
      <c r="AKP8"/>
      <c r="AKQ8"/>
      <c r="AKR8"/>
      <c r="AKS8"/>
      <c r="AKT8"/>
      <c r="AKU8"/>
      <c r="AKV8"/>
      <c r="AKW8"/>
      <c r="AKX8"/>
      <c r="AKY8"/>
      <c r="AKZ8"/>
      <c r="ALA8"/>
      <c r="ALB8"/>
      <c r="ALC8"/>
      <c r="ALD8"/>
      <c r="ALE8"/>
      <c r="ALF8"/>
      <c r="ALG8"/>
      <c r="ALH8"/>
      <c r="ALI8"/>
      <c r="ALJ8"/>
      <c r="ALK8"/>
      <c r="ALL8"/>
      <c r="ALM8"/>
      <c r="ALN8"/>
      <c r="ALO8"/>
      <c r="ALP8"/>
      <c r="ALQ8"/>
      <c r="ALR8"/>
      <c r="ALS8"/>
      <c r="ALT8"/>
      <c r="ALU8"/>
      <c r="ALV8"/>
      <c r="ALW8"/>
      <c r="ALX8"/>
      <c r="ALY8"/>
      <c r="ALZ8"/>
      <c r="AMA8"/>
      <c r="AMB8"/>
      <c r="AMC8"/>
      <c r="AMD8"/>
      <c r="AME8"/>
      <c r="AMF8"/>
      <c r="AMG8"/>
      <c r="AMH8"/>
      <c r="AMI8"/>
      <c r="AMJ8"/>
    </row>
    <row r="9" spans="1:1024" ht="12" customHeight="1" x14ac:dyDescent="0.25">
      <c r="A9" s="184"/>
      <c r="B9" s="184"/>
      <c r="C9" s="1"/>
      <c r="D9" s="170"/>
      <c r="E9" s="170"/>
      <c r="F9" s="171" t="s">
        <v>23</v>
      </c>
      <c r="G9" s="171"/>
      <c r="H9" s="171"/>
      <c r="I9" s="171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  <c r="IW9"/>
      <c r="IX9"/>
      <c r="IY9"/>
      <c r="IZ9"/>
      <c r="JA9"/>
      <c r="JB9"/>
      <c r="JC9"/>
      <c r="JD9"/>
      <c r="JE9"/>
      <c r="JF9"/>
      <c r="JG9"/>
      <c r="JH9"/>
      <c r="JI9"/>
      <c r="JJ9"/>
      <c r="JK9"/>
      <c r="JL9"/>
      <c r="JM9"/>
      <c r="JN9"/>
      <c r="JO9"/>
      <c r="JP9"/>
      <c r="JQ9"/>
      <c r="JR9"/>
      <c r="JS9"/>
      <c r="JT9"/>
      <c r="JU9"/>
      <c r="JV9"/>
      <c r="JW9"/>
      <c r="JX9"/>
      <c r="JY9"/>
      <c r="JZ9"/>
      <c r="KA9"/>
      <c r="KB9"/>
      <c r="KC9"/>
      <c r="KD9"/>
      <c r="KE9"/>
      <c r="KF9"/>
      <c r="KG9"/>
      <c r="KH9"/>
      <c r="KI9"/>
      <c r="KJ9"/>
      <c r="KK9"/>
      <c r="KL9"/>
      <c r="KM9"/>
      <c r="KN9"/>
      <c r="KO9"/>
      <c r="KP9"/>
      <c r="KQ9"/>
      <c r="KR9"/>
      <c r="KS9"/>
      <c r="KT9"/>
      <c r="KU9"/>
      <c r="KV9"/>
      <c r="KW9"/>
      <c r="KX9"/>
      <c r="KY9"/>
      <c r="KZ9"/>
      <c r="LA9"/>
      <c r="LB9"/>
      <c r="LC9"/>
      <c r="LD9"/>
      <c r="LE9"/>
      <c r="LF9"/>
      <c r="LG9"/>
      <c r="LH9"/>
      <c r="LI9"/>
      <c r="LJ9"/>
      <c r="LK9"/>
      <c r="LL9"/>
      <c r="LM9"/>
      <c r="LN9"/>
      <c r="LO9"/>
      <c r="LP9"/>
      <c r="LQ9"/>
      <c r="LR9"/>
      <c r="LS9"/>
      <c r="LT9"/>
      <c r="LU9"/>
      <c r="LV9"/>
      <c r="LW9"/>
      <c r="LX9"/>
      <c r="LY9"/>
      <c r="LZ9"/>
      <c r="MA9"/>
      <c r="MB9"/>
      <c r="MC9"/>
      <c r="MD9"/>
      <c r="ME9"/>
      <c r="MF9"/>
      <c r="MG9"/>
      <c r="MH9"/>
      <c r="MI9"/>
      <c r="MJ9"/>
      <c r="MK9"/>
      <c r="ML9"/>
      <c r="MM9"/>
      <c r="MN9"/>
      <c r="MO9"/>
      <c r="MP9"/>
      <c r="MQ9"/>
      <c r="MR9"/>
      <c r="MS9"/>
      <c r="MT9"/>
      <c r="MU9"/>
      <c r="MV9"/>
      <c r="MW9"/>
      <c r="MX9"/>
      <c r="MY9"/>
      <c r="MZ9"/>
      <c r="NA9"/>
      <c r="NB9"/>
      <c r="NC9"/>
      <c r="ND9"/>
      <c r="NE9"/>
      <c r="NF9"/>
      <c r="NG9"/>
      <c r="NH9"/>
      <c r="NI9"/>
      <c r="NJ9"/>
      <c r="NK9"/>
      <c r="NL9"/>
      <c r="NM9"/>
      <c r="NN9"/>
      <c r="NO9"/>
      <c r="NP9"/>
      <c r="NQ9"/>
      <c r="NR9"/>
      <c r="NS9"/>
      <c r="NT9"/>
      <c r="NU9"/>
      <c r="NV9"/>
      <c r="NW9"/>
      <c r="NX9"/>
      <c r="NY9"/>
      <c r="NZ9"/>
      <c r="OA9"/>
      <c r="OB9"/>
      <c r="OC9"/>
      <c r="OD9"/>
      <c r="OE9"/>
      <c r="OF9"/>
      <c r="OG9"/>
      <c r="OH9"/>
      <c r="OI9"/>
      <c r="OJ9"/>
      <c r="OK9"/>
      <c r="OL9"/>
      <c r="OM9"/>
      <c r="ON9"/>
      <c r="OO9"/>
      <c r="OP9"/>
      <c r="OQ9"/>
      <c r="OR9"/>
      <c r="OS9"/>
      <c r="OT9"/>
      <c r="OU9"/>
      <c r="OV9"/>
      <c r="OW9"/>
      <c r="OX9"/>
      <c r="OY9"/>
      <c r="OZ9"/>
      <c r="PA9"/>
      <c r="PB9"/>
      <c r="PC9"/>
      <c r="PD9"/>
      <c r="PE9"/>
      <c r="PF9"/>
      <c r="PG9"/>
      <c r="PH9"/>
      <c r="PI9"/>
      <c r="PJ9"/>
      <c r="PK9"/>
      <c r="PL9"/>
      <c r="PM9"/>
      <c r="PN9"/>
      <c r="PO9"/>
      <c r="PP9"/>
      <c r="PQ9"/>
      <c r="PR9"/>
      <c r="PS9"/>
      <c r="PT9"/>
      <c r="PU9"/>
      <c r="PV9"/>
      <c r="PW9"/>
      <c r="PX9"/>
      <c r="PY9"/>
      <c r="PZ9"/>
      <c r="QA9"/>
      <c r="QB9"/>
      <c r="QC9"/>
      <c r="QD9"/>
      <c r="QE9"/>
      <c r="QF9"/>
      <c r="QG9"/>
      <c r="QH9"/>
      <c r="QI9"/>
      <c r="QJ9"/>
      <c r="QK9"/>
      <c r="QL9"/>
      <c r="QM9"/>
      <c r="QN9"/>
      <c r="QO9"/>
      <c r="QP9"/>
      <c r="QQ9"/>
      <c r="QR9"/>
      <c r="QS9"/>
      <c r="QT9"/>
      <c r="QU9"/>
      <c r="QV9"/>
      <c r="QW9"/>
      <c r="QX9"/>
      <c r="QY9"/>
      <c r="QZ9"/>
      <c r="RA9"/>
      <c r="RB9"/>
      <c r="RC9"/>
      <c r="RD9"/>
      <c r="RE9"/>
      <c r="RF9"/>
      <c r="RG9"/>
      <c r="RH9"/>
      <c r="RI9"/>
      <c r="RJ9"/>
      <c r="RK9"/>
      <c r="RL9"/>
      <c r="RM9"/>
      <c r="RN9"/>
      <c r="RO9"/>
      <c r="RP9"/>
      <c r="RQ9"/>
      <c r="RR9"/>
      <c r="RS9"/>
      <c r="RT9"/>
      <c r="RU9"/>
      <c r="RV9"/>
      <c r="RW9"/>
      <c r="RX9"/>
      <c r="RY9"/>
      <c r="RZ9"/>
      <c r="SA9"/>
      <c r="SB9"/>
      <c r="SC9"/>
      <c r="SD9"/>
      <c r="SE9"/>
      <c r="SF9"/>
      <c r="SG9"/>
      <c r="SH9"/>
      <c r="SI9"/>
      <c r="SJ9"/>
      <c r="SK9"/>
      <c r="SL9"/>
      <c r="SM9"/>
      <c r="SN9"/>
      <c r="SO9"/>
      <c r="SP9"/>
      <c r="SQ9"/>
      <c r="SR9"/>
      <c r="SS9"/>
      <c r="ST9"/>
      <c r="SU9"/>
      <c r="SV9"/>
      <c r="SW9"/>
      <c r="SX9"/>
      <c r="SY9"/>
      <c r="SZ9"/>
      <c r="TA9"/>
      <c r="TB9"/>
      <c r="TC9"/>
      <c r="TD9"/>
      <c r="TE9"/>
      <c r="TF9"/>
      <c r="TG9"/>
      <c r="TH9"/>
      <c r="TI9"/>
      <c r="TJ9"/>
      <c r="TK9"/>
      <c r="TL9"/>
      <c r="TM9"/>
      <c r="TN9"/>
      <c r="TO9"/>
      <c r="TP9"/>
      <c r="TQ9"/>
      <c r="TR9"/>
      <c r="TS9"/>
      <c r="TT9"/>
      <c r="TU9"/>
      <c r="TV9"/>
      <c r="TW9"/>
      <c r="TX9"/>
      <c r="TY9"/>
      <c r="TZ9"/>
      <c r="UA9"/>
      <c r="UB9"/>
      <c r="UC9"/>
      <c r="UD9"/>
      <c r="UE9"/>
      <c r="UF9"/>
      <c r="UG9"/>
      <c r="UH9"/>
      <c r="UI9"/>
      <c r="UJ9"/>
      <c r="UK9"/>
      <c r="UL9"/>
      <c r="UM9"/>
      <c r="UN9"/>
      <c r="UO9"/>
      <c r="UP9"/>
      <c r="UQ9"/>
      <c r="UR9"/>
      <c r="US9"/>
      <c r="UT9"/>
      <c r="UU9"/>
      <c r="UV9"/>
      <c r="UW9"/>
      <c r="UX9"/>
      <c r="UY9"/>
      <c r="UZ9"/>
      <c r="VA9"/>
      <c r="VB9"/>
      <c r="VC9"/>
      <c r="VD9"/>
      <c r="VE9"/>
      <c r="VF9"/>
      <c r="VG9"/>
      <c r="VH9"/>
      <c r="VI9"/>
      <c r="VJ9"/>
      <c r="VK9"/>
      <c r="VL9"/>
      <c r="VM9"/>
      <c r="VN9"/>
      <c r="VO9"/>
      <c r="VP9"/>
      <c r="VQ9"/>
      <c r="VR9"/>
      <c r="VS9"/>
      <c r="VT9"/>
      <c r="VU9"/>
      <c r="VV9"/>
      <c r="VW9"/>
      <c r="VX9"/>
      <c r="VY9"/>
      <c r="VZ9"/>
      <c r="WA9"/>
      <c r="WB9"/>
      <c r="WC9"/>
      <c r="WD9"/>
      <c r="WE9"/>
      <c r="WF9"/>
      <c r="WG9"/>
      <c r="WH9"/>
      <c r="WI9"/>
      <c r="WJ9"/>
      <c r="WK9"/>
      <c r="WL9"/>
      <c r="WM9"/>
      <c r="WN9"/>
      <c r="WO9"/>
      <c r="WP9"/>
      <c r="WQ9"/>
      <c r="WR9"/>
      <c r="WS9"/>
      <c r="WT9"/>
      <c r="WU9"/>
      <c r="WV9"/>
      <c r="WW9"/>
      <c r="WX9"/>
      <c r="WY9"/>
      <c r="WZ9"/>
      <c r="XA9"/>
      <c r="XB9"/>
      <c r="XC9"/>
      <c r="XD9"/>
      <c r="XE9"/>
      <c r="XF9"/>
      <c r="XG9"/>
      <c r="XH9"/>
      <c r="XI9"/>
      <c r="XJ9"/>
      <c r="XK9"/>
      <c r="XL9"/>
      <c r="XM9"/>
      <c r="XN9"/>
      <c r="XO9"/>
      <c r="XP9"/>
      <c r="XQ9"/>
      <c r="XR9"/>
      <c r="XS9"/>
      <c r="XT9"/>
      <c r="XU9"/>
      <c r="XV9"/>
      <c r="XW9"/>
      <c r="XX9"/>
      <c r="XY9"/>
      <c r="XZ9"/>
      <c r="YA9"/>
      <c r="YB9"/>
      <c r="YC9"/>
      <c r="YD9"/>
      <c r="YE9"/>
      <c r="YF9"/>
      <c r="YG9"/>
      <c r="YH9"/>
      <c r="YI9"/>
      <c r="YJ9"/>
      <c r="YK9"/>
      <c r="YL9"/>
      <c r="YM9"/>
      <c r="YN9"/>
      <c r="YO9"/>
      <c r="YP9"/>
      <c r="YQ9"/>
      <c r="YR9"/>
      <c r="YS9"/>
      <c r="YT9"/>
      <c r="YU9"/>
      <c r="YV9"/>
      <c r="YW9"/>
      <c r="YX9"/>
      <c r="YY9"/>
      <c r="YZ9"/>
      <c r="ZA9"/>
      <c r="ZB9"/>
      <c r="ZC9"/>
      <c r="ZD9"/>
      <c r="ZE9"/>
      <c r="ZF9"/>
      <c r="ZG9"/>
      <c r="ZH9"/>
      <c r="ZI9"/>
      <c r="ZJ9"/>
      <c r="ZK9"/>
      <c r="ZL9"/>
      <c r="ZM9"/>
      <c r="ZN9"/>
      <c r="ZO9"/>
      <c r="ZP9"/>
      <c r="ZQ9"/>
      <c r="ZR9"/>
      <c r="ZS9"/>
      <c r="ZT9"/>
      <c r="ZU9"/>
      <c r="ZV9"/>
      <c r="ZW9"/>
      <c r="ZX9"/>
      <c r="ZY9"/>
      <c r="ZZ9"/>
      <c r="AAA9"/>
      <c r="AAB9"/>
      <c r="AAC9"/>
      <c r="AAD9"/>
      <c r="AAE9"/>
      <c r="AAF9"/>
      <c r="AAG9"/>
      <c r="AAH9"/>
      <c r="AAI9"/>
      <c r="AAJ9"/>
      <c r="AAK9"/>
      <c r="AAL9"/>
      <c r="AAM9"/>
      <c r="AAN9"/>
      <c r="AAO9"/>
      <c r="AAP9"/>
      <c r="AAQ9"/>
      <c r="AAR9"/>
      <c r="AAS9"/>
      <c r="AAT9"/>
      <c r="AAU9"/>
      <c r="AAV9"/>
      <c r="AAW9"/>
      <c r="AAX9"/>
      <c r="AAY9"/>
      <c r="AAZ9"/>
      <c r="ABA9"/>
      <c r="ABB9"/>
      <c r="ABC9"/>
      <c r="ABD9"/>
      <c r="ABE9"/>
      <c r="ABF9"/>
      <c r="ABG9"/>
      <c r="ABH9"/>
      <c r="ABI9"/>
      <c r="ABJ9"/>
      <c r="ABK9"/>
      <c r="ABL9"/>
      <c r="ABM9"/>
      <c r="ABN9"/>
      <c r="ABO9"/>
      <c r="ABP9"/>
      <c r="ABQ9"/>
      <c r="ABR9"/>
      <c r="ABS9"/>
      <c r="ABT9"/>
      <c r="ABU9"/>
      <c r="ABV9"/>
      <c r="ABW9"/>
      <c r="ABX9"/>
      <c r="ABY9"/>
      <c r="ABZ9"/>
      <c r="ACA9"/>
      <c r="ACB9"/>
      <c r="ACC9"/>
      <c r="ACD9"/>
      <c r="ACE9"/>
      <c r="ACF9"/>
      <c r="ACG9"/>
      <c r="ACH9"/>
      <c r="ACI9"/>
      <c r="ACJ9"/>
      <c r="ACK9"/>
      <c r="ACL9"/>
      <c r="ACM9"/>
      <c r="ACN9"/>
      <c r="ACO9"/>
      <c r="ACP9"/>
      <c r="ACQ9"/>
      <c r="ACR9"/>
      <c r="ACS9"/>
      <c r="ACT9"/>
      <c r="ACU9"/>
      <c r="ACV9"/>
      <c r="ACW9"/>
      <c r="ACX9"/>
      <c r="ACY9"/>
      <c r="ACZ9"/>
      <c r="ADA9"/>
      <c r="ADB9"/>
      <c r="ADC9"/>
      <c r="ADD9"/>
      <c r="ADE9"/>
      <c r="ADF9"/>
      <c r="ADG9"/>
      <c r="ADH9"/>
      <c r="ADI9"/>
      <c r="ADJ9"/>
      <c r="ADK9"/>
      <c r="ADL9"/>
      <c r="ADM9"/>
      <c r="ADN9"/>
      <c r="ADO9"/>
      <c r="ADP9"/>
      <c r="ADQ9"/>
      <c r="ADR9"/>
      <c r="ADS9"/>
      <c r="ADT9"/>
      <c r="ADU9"/>
      <c r="ADV9"/>
      <c r="ADW9"/>
      <c r="ADX9"/>
      <c r="ADY9"/>
      <c r="ADZ9"/>
      <c r="AEA9"/>
      <c r="AEB9"/>
      <c r="AEC9"/>
      <c r="AED9"/>
      <c r="AEE9"/>
      <c r="AEF9"/>
      <c r="AEG9"/>
      <c r="AEH9"/>
      <c r="AEI9"/>
      <c r="AEJ9"/>
      <c r="AEK9"/>
      <c r="AEL9"/>
      <c r="AEM9"/>
      <c r="AEN9"/>
      <c r="AEO9"/>
      <c r="AEP9"/>
      <c r="AEQ9"/>
      <c r="AER9"/>
      <c r="AES9"/>
      <c r="AET9"/>
      <c r="AEU9"/>
      <c r="AEV9"/>
      <c r="AEW9"/>
      <c r="AEX9"/>
      <c r="AEY9"/>
      <c r="AEZ9"/>
      <c r="AFA9"/>
      <c r="AFB9"/>
      <c r="AFC9"/>
      <c r="AFD9"/>
      <c r="AFE9"/>
      <c r="AFF9"/>
      <c r="AFG9"/>
      <c r="AFH9"/>
      <c r="AFI9"/>
      <c r="AFJ9"/>
      <c r="AFK9"/>
      <c r="AFL9"/>
      <c r="AFM9"/>
      <c r="AFN9"/>
      <c r="AFO9"/>
      <c r="AFP9"/>
      <c r="AFQ9"/>
      <c r="AFR9"/>
      <c r="AFS9"/>
      <c r="AFT9"/>
      <c r="AFU9"/>
      <c r="AFV9"/>
      <c r="AFW9"/>
      <c r="AFX9"/>
      <c r="AFY9"/>
      <c r="AFZ9"/>
      <c r="AGA9"/>
      <c r="AGB9"/>
      <c r="AGC9"/>
      <c r="AGD9"/>
      <c r="AGE9"/>
      <c r="AGF9"/>
      <c r="AGG9"/>
      <c r="AGH9"/>
      <c r="AGI9"/>
      <c r="AGJ9"/>
      <c r="AGK9"/>
      <c r="AGL9"/>
      <c r="AGM9"/>
      <c r="AGN9"/>
      <c r="AGO9"/>
      <c r="AGP9"/>
      <c r="AGQ9"/>
      <c r="AGR9"/>
      <c r="AGS9"/>
      <c r="AGT9"/>
      <c r="AGU9"/>
      <c r="AGV9"/>
      <c r="AGW9"/>
      <c r="AGX9"/>
      <c r="AGY9"/>
      <c r="AGZ9"/>
      <c r="AHA9"/>
      <c r="AHB9"/>
      <c r="AHC9"/>
      <c r="AHD9"/>
      <c r="AHE9"/>
      <c r="AHF9"/>
      <c r="AHG9"/>
      <c r="AHH9"/>
      <c r="AHI9"/>
      <c r="AHJ9"/>
      <c r="AHK9"/>
      <c r="AHL9"/>
      <c r="AHM9"/>
      <c r="AHN9"/>
      <c r="AHO9"/>
      <c r="AHP9"/>
      <c r="AHQ9"/>
      <c r="AHR9"/>
      <c r="AHS9"/>
      <c r="AHT9"/>
      <c r="AHU9"/>
      <c r="AHV9"/>
      <c r="AHW9"/>
      <c r="AHX9"/>
      <c r="AHY9"/>
      <c r="AHZ9"/>
      <c r="AIA9"/>
      <c r="AIB9"/>
      <c r="AIC9"/>
      <c r="AID9"/>
      <c r="AIE9"/>
      <c r="AIF9"/>
      <c r="AIG9"/>
      <c r="AIH9"/>
      <c r="AII9"/>
      <c r="AIJ9"/>
      <c r="AIK9"/>
      <c r="AIL9"/>
      <c r="AIM9"/>
      <c r="AIN9"/>
      <c r="AIO9"/>
      <c r="AIP9"/>
      <c r="AIQ9"/>
      <c r="AIR9"/>
      <c r="AIS9"/>
      <c r="AIT9"/>
      <c r="AIU9"/>
      <c r="AIV9"/>
      <c r="AIW9"/>
      <c r="AIX9"/>
      <c r="AIY9"/>
      <c r="AIZ9"/>
      <c r="AJA9"/>
      <c r="AJB9"/>
      <c r="AJC9"/>
      <c r="AJD9"/>
      <c r="AJE9"/>
      <c r="AJF9"/>
      <c r="AJG9"/>
      <c r="AJH9"/>
      <c r="AJI9"/>
      <c r="AJJ9"/>
      <c r="AJK9"/>
      <c r="AJL9"/>
      <c r="AJM9"/>
      <c r="AJN9"/>
      <c r="AJO9"/>
      <c r="AJP9"/>
      <c r="AJQ9"/>
      <c r="AJR9"/>
      <c r="AJS9"/>
      <c r="AJT9"/>
      <c r="AJU9"/>
      <c r="AJV9"/>
      <c r="AJW9"/>
      <c r="AJX9"/>
      <c r="AJY9"/>
      <c r="AJZ9"/>
      <c r="AKA9"/>
      <c r="AKB9"/>
      <c r="AKC9"/>
      <c r="AKD9"/>
      <c r="AKE9"/>
      <c r="AKF9"/>
      <c r="AKG9"/>
      <c r="AKH9"/>
      <c r="AKI9"/>
      <c r="AKJ9"/>
      <c r="AKK9"/>
      <c r="AKL9"/>
      <c r="AKM9"/>
      <c r="AKN9"/>
      <c r="AKO9"/>
      <c r="AKP9"/>
      <c r="AKQ9"/>
      <c r="AKR9"/>
      <c r="AKS9"/>
      <c r="AKT9"/>
      <c r="AKU9"/>
      <c r="AKV9"/>
      <c r="AKW9"/>
      <c r="AKX9"/>
      <c r="AKY9"/>
      <c r="AKZ9"/>
      <c r="ALA9"/>
      <c r="ALB9"/>
      <c r="ALC9"/>
      <c r="ALD9"/>
      <c r="ALE9"/>
      <c r="ALF9"/>
      <c r="ALG9"/>
      <c r="ALH9"/>
      <c r="ALI9"/>
      <c r="ALJ9"/>
      <c r="ALK9"/>
      <c r="ALL9"/>
      <c r="ALM9"/>
      <c r="ALN9"/>
      <c r="ALO9"/>
      <c r="ALP9"/>
      <c r="ALQ9"/>
      <c r="ALR9"/>
      <c r="ALS9"/>
      <c r="ALT9"/>
      <c r="ALU9"/>
      <c r="ALV9"/>
      <c r="ALW9"/>
      <c r="ALX9"/>
      <c r="ALY9"/>
      <c r="ALZ9"/>
      <c r="AMA9"/>
      <c r="AMB9"/>
      <c r="AMC9"/>
      <c r="AMD9"/>
      <c r="AME9"/>
      <c r="AMF9"/>
      <c r="AMG9"/>
      <c r="AMH9"/>
      <c r="AMI9"/>
      <c r="AMJ9"/>
    </row>
    <row r="10" spans="1:1024" ht="35.25" customHeight="1" x14ac:dyDescent="0.25">
      <c r="A10" s="41"/>
      <c r="B10" s="42"/>
      <c r="C10" s="42"/>
      <c r="D10" s="42"/>
      <c r="E10" s="42"/>
      <c r="F10" s="42"/>
      <c r="G10" s="42"/>
      <c r="H10" s="43"/>
      <c r="I10" s="41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  <c r="OR10"/>
      <c r="OS10"/>
      <c r="OT10"/>
      <c r="OU10"/>
      <c r="OV10"/>
      <c r="OW10"/>
      <c r="OX10"/>
      <c r="OY10"/>
      <c r="OZ10"/>
      <c r="PA10"/>
      <c r="PB10"/>
      <c r="PC10"/>
      <c r="PD10"/>
      <c r="PE10"/>
      <c r="PF10"/>
      <c r="PG10"/>
      <c r="PH10"/>
      <c r="PI10"/>
      <c r="PJ10"/>
      <c r="PK10"/>
      <c r="PL10"/>
      <c r="PM10"/>
      <c r="PN10"/>
      <c r="PO10"/>
      <c r="PP10"/>
      <c r="PQ10"/>
      <c r="PR10"/>
      <c r="PS10"/>
      <c r="PT10"/>
      <c r="PU10"/>
      <c r="PV10"/>
      <c r="PW10"/>
      <c r="PX10"/>
      <c r="PY10"/>
      <c r="PZ10"/>
      <c r="QA10"/>
      <c r="QB10"/>
      <c r="QC10"/>
      <c r="QD10"/>
      <c r="QE10"/>
      <c r="QF10"/>
      <c r="QG10"/>
      <c r="QH10"/>
      <c r="QI10"/>
      <c r="QJ10"/>
      <c r="QK10"/>
      <c r="QL10"/>
      <c r="QM10"/>
      <c r="QN10"/>
      <c r="QO10"/>
      <c r="QP10"/>
      <c r="QQ10"/>
      <c r="QR10"/>
      <c r="QS10"/>
      <c r="QT10"/>
      <c r="QU10"/>
      <c r="QV10"/>
      <c r="QW10"/>
      <c r="QX10"/>
      <c r="QY10"/>
      <c r="QZ10"/>
      <c r="RA10"/>
      <c r="RB10"/>
      <c r="RC10"/>
      <c r="RD10"/>
      <c r="RE10"/>
      <c r="RF10"/>
      <c r="RG10"/>
      <c r="RH10"/>
      <c r="RI10"/>
      <c r="RJ10"/>
      <c r="RK10"/>
      <c r="RL10"/>
      <c r="RM10"/>
      <c r="RN10"/>
      <c r="RO10"/>
      <c r="RP10"/>
      <c r="RQ10"/>
      <c r="RR10"/>
      <c r="RS10"/>
      <c r="RT10"/>
      <c r="RU10"/>
      <c r="RV10"/>
      <c r="RW10"/>
      <c r="RX10"/>
      <c r="RY10"/>
      <c r="RZ10"/>
      <c r="SA10"/>
      <c r="SB10"/>
      <c r="SC10"/>
      <c r="SD10"/>
      <c r="SE10"/>
      <c r="SF10"/>
      <c r="SG10"/>
      <c r="SH10"/>
      <c r="SI10"/>
      <c r="SJ10"/>
      <c r="SK10"/>
      <c r="SL10"/>
      <c r="SM10"/>
      <c r="SN10"/>
      <c r="SO10"/>
      <c r="SP10"/>
      <c r="SQ10"/>
      <c r="SR10"/>
      <c r="SS10"/>
      <c r="ST10"/>
      <c r="SU10"/>
      <c r="SV10"/>
      <c r="SW10"/>
      <c r="SX10"/>
      <c r="SY10"/>
      <c r="SZ10"/>
      <c r="TA10"/>
      <c r="TB10"/>
      <c r="TC10"/>
      <c r="TD10"/>
      <c r="TE10"/>
      <c r="TF10"/>
      <c r="TG10"/>
      <c r="TH10"/>
      <c r="TI10"/>
      <c r="TJ10"/>
      <c r="TK10"/>
      <c r="TL10"/>
      <c r="TM10"/>
      <c r="TN10"/>
      <c r="TO10"/>
      <c r="TP10"/>
      <c r="TQ10"/>
      <c r="TR10"/>
      <c r="TS10"/>
      <c r="TT10"/>
      <c r="TU10"/>
      <c r="TV10"/>
      <c r="TW10"/>
      <c r="TX10"/>
      <c r="TY10"/>
      <c r="TZ10"/>
      <c r="UA10"/>
      <c r="UB10"/>
      <c r="UC10"/>
      <c r="UD10"/>
      <c r="UE10"/>
      <c r="UF10"/>
      <c r="UG10"/>
      <c r="UH10"/>
      <c r="UI10"/>
      <c r="UJ10"/>
      <c r="UK10"/>
      <c r="UL10"/>
      <c r="UM10"/>
      <c r="UN10"/>
      <c r="UO10"/>
      <c r="UP10"/>
      <c r="UQ10"/>
      <c r="UR10"/>
      <c r="US10"/>
      <c r="UT10"/>
      <c r="UU10"/>
      <c r="UV10"/>
      <c r="UW10"/>
      <c r="UX10"/>
      <c r="UY10"/>
      <c r="UZ10"/>
      <c r="VA10"/>
      <c r="VB10"/>
      <c r="VC10"/>
      <c r="VD10"/>
      <c r="VE10"/>
      <c r="VF10"/>
      <c r="VG10"/>
      <c r="VH10"/>
      <c r="VI10"/>
      <c r="VJ10"/>
      <c r="VK10"/>
      <c r="VL10"/>
      <c r="VM10"/>
      <c r="VN10"/>
      <c r="VO10"/>
      <c r="VP10"/>
      <c r="VQ10"/>
      <c r="VR10"/>
      <c r="VS10"/>
      <c r="VT10"/>
      <c r="VU10"/>
      <c r="VV10"/>
      <c r="VW10"/>
      <c r="VX10"/>
      <c r="VY10"/>
      <c r="VZ10"/>
      <c r="WA10"/>
      <c r="WB10"/>
      <c r="WC10"/>
      <c r="WD10"/>
      <c r="WE10"/>
      <c r="WF10"/>
      <c r="WG10"/>
      <c r="WH10"/>
      <c r="WI10"/>
      <c r="WJ10"/>
      <c r="WK10"/>
      <c r="WL10"/>
      <c r="WM10"/>
      <c r="WN10"/>
      <c r="WO10"/>
      <c r="WP10"/>
      <c r="WQ10"/>
      <c r="WR10"/>
      <c r="WS10"/>
      <c r="WT10"/>
      <c r="WU10"/>
      <c r="WV10"/>
      <c r="WW10"/>
      <c r="WX10"/>
      <c r="WY10"/>
      <c r="WZ10"/>
      <c r="XA10"/>
      <c r="XB10"/>
      <c r="XC10"/>
      <c r="XD10"/>
      <c r="XE10"/>
      <c r="XF10"/>
      <c r="XG10"/>
      <c r="XH10"/>
      <c r="XI10"/>
      <c r="XJ10"/>
      <c r="XK10"/>
      <c r="XL10"/>
      <c r="XM10"/>
      <c r="XN10"/>
      <c r="XO10"/>
      <c r="XP10"/>
      <c r="XQ10"/>
      <c r="XR10"/>
      <c r="XS10"/>
      <c r="XT10"/>
      <c r="XU10"/>
      <c r="XV10"/>
      <c r="XW10"/>
      <c r="XX10"/>
      <c r="XY10"/>
      <c r="XZ10"/>
      <c r="YA10"/>
      <c r="YB10"/>
      <c r="YC10"/>
      <c r="YD10"/>
      <c r="YE10"/>
      <c r="YF10"/>
      <c r="YG10"/>
      <c r="YH10"/>
      <c r="YI10"/>
      <c r="YJ10"/>
      <c r="YK10"/>
      <c r="YL10"/>
      <c r="YM10"/>
      <c r="YN10"/>
      <c r="YO10"/>
      <c r="YP10"/>
      <c r="YQ10"/>
      <c r="YR10"/>
      <c r="YS10"/>
      <c r="YT10"/>
      <c r="YU10"/>
      <c r="YV10"/>
      <c r="YW10"/>
      <c r="YX10"/>
      <c r="YY10"/>
      <c r="YZ10"/>
      <c r="ZA10"/>
      <c r="ZB10"/>
      <c r="ZC10"/>
      <c r="ZD10"/>
      <c r="ZE10"/>
      <c r="ZF10"/>
      <c r="ZG10"/>
      <c r="ZH10"/>
      <c r="ZI10"/>
      <c r="ZJ10"/>
      <c r="ZK10"/>
      <c r="ZL10"/>
      <c r="ZM10"/>
      <c r="ZN10"/>
      <c r="ZO10"/>
      <c r="ZP10"/>
      <c r="ZQ10"/>
      <c r="ZR10"/>
      <c r="ZS10"/>
      <c r="ZT10"/>
      <c r="ZU10"/>
      <c r="ZV10"/>
      <c r="ZW10"/>
      <c r="ZX10"/>
      <c r="ZY10"/>
      <c r="ZZ10"/>
      <c r="AAA10"/>
      <c r="AAB10"/>
      <c r="AAC10"/>
      <c r="AAD10"/>
      <c r="AAE10"/>
      <c r="AAF10"/>
      <c r="AAG10"/>
      <c r="AAH10"/>
      <c r="AAI10"/>
      <c r="AAJ10"/>
      <c r="AAK10"/>
      <c r="AAL10"/>
      <c r="AAM10"/>
      <c r="AAN10"/>
      <c r="AAO10"/>
      <c r="AAP10"/>
      <c r="AAQ10"/>
      <c r="AAR10"/>
      <c r="AAS10"/>
      <c r="AAT10"/>
      <c r="AAU10"/>
      <c r="AAV10"/>
      <c r="AAW10"/>
      <c r="AAX10"/>
      <c r="AAY10"/>
      <c r="AAZ10"/>
      <c r="ABA10"/>
      <c r="ABB10"/>
      <c r="ABC10"/>
      <c r="ABD10"/>
      <c r="ABE10"/>
      <c r="ABF10"/>
      <c r="ABG10"/>
      <c r="ABH10"/>
      <c r="ABI10"/>
      <c r="ABJ10"/>
      <c r="ABK10"/>
      <c r="ABL10"/>
      <c r="ABM10"/>
      <c r="ABN10"/>
      <c r="ABO10"/>
      <c r="ABP10"/>
      <c r="ABQ10"/>
      <c r="ABR10"/>
      <c r="ABS10"/>
      <c r="ABT10"/>
      <c r="ABU10"/>
      <c r="ABV10"/>
      <c r="ABW10"/>
      <c r="ABX10"/>
      <c r="ABY10"/>
      <c r="ABZ10"/>
      <c r="ACA10"/>
      <c r="ACB10"/>
      <c r="ACC10"/>
      <c r="ACD10"/>
      <c r="ACE10"/>
      <c r="ACF10"/>
      <c r="ACG10"/>
      <c r="ACH10"/>
      <c r="ACI10"/>
      <c r="ACJ10"/>
      <c r="ACK10"/>
      <c r="ACL10"/>
      <c r="ACM10"/>
      <c r="ACN10"/>
      <c r="ACO10"/>
      <c r="ACP10"/>
      <c r="ACQ10"/>
      <c r="ACR10"/>
      <c r="ACS10"/>
      <c r="ACT10"/>
      <c r="ACU10"/>
      <c r="ACV10"/>
      <c r="ACW10"/>
      <c r="ACX10"/>
      <c r="ACY10"/>
      <c r="ACZ10"/>
      <c r="ADA10"/>
      <c r="ADB10"/>
      <c r="ADC10"/>
      <c r="ADD10"/>
      <c r="ADE10"/>
      <c r="ADF10"/>
      <c r="ADG10"/>
      <c r="ADH10"/>
      <c r="ADI10"/>
      <c r="ADJ10"/>
      <c r="ADK10"/>
      <c r="ADL10"/>
      <c r="ADM10"/>
      <c r="ADN10"/>
      <c r="ADO10"/>
      <c r="ADP10"/>
      <c r="ADQ10"/>
      <c r="ADR10"/>
      <c r="ADS10"/>
      <c r="ADT10"/>
      <c r="ADU10"/>
      <c r="ADV10"/>
      <c r="ADW10"/>
      <c r="ADX10"/>
      <c r="ADY10"/>
      <c r="ADZ10"/>
      <c r="AEA10"/>
      <c r="AEB10"/>
      <c r="AEC10"/>
      <c r="AED10"/>
      <c r="AEE10"/>
      <c r="AEF10"/>
      <c r="AEG10"/>
      <c r="AEH10"/>
      <c r="AEI10"/>
      <c r="AEJ10"/>
      <c r="AEK10"/>
      <c r="AEL10"/>
      <c r="AEM10"/>
      <c r="AEN10"/>
      <c r="AEO10"/>
      <c r="AEP10"/>
      <c r="AEQ10"/>
      <c r="AER10"/>
      <c r="AES10"/>
      <c r="AET10"/>
      <c r="AEU10"/>
      <c r="AEV10"/>
      <c r="AEW10"/>
      <c r="AEX10"/>
      <c r="AEY10"/>
      <c r="AEZ10"/>
      <c r="AFA10"/>
      <c r="AFB10"/>
      <c r="AFC10"/>
      <c r="AFD10"/>
      <c r="AFE10"/>
      <c r="AFF10"/>
      <c r="AFG10"/>
      <c r="AFH10"/>
      <c r="AFI10"/>
      <c r="AFJ10"/>
      <c r="AFK10"/>
      <c r="AFL10"/>
      <c r="AFM10"/>
      <c r="AFN10"/>
      <c r="AFO10"/>
      <c r="AFP10"/>
      <c r="AFQ10"/>
      <c r="AFR10"/>
      <c r="AFS10"/>
      <c r="AFT10"/>
      <c r="AFU10"/>
      <c r="AFV10"/>
      <c r="AFW10"/>
      <c r="AFX10"/>
      <c r="AFY10"/>
      <c r="AFZ10"/>
      <c r="AGA10"/>
      <c r="AGB10"/>
      <c r="AGC10"/>
      <c r="AGD10"/>
      <c r="AGE10"/>
      <c r="AGF10"/>
      <c r="AGG10"/>
      <c r="AGH10"/>
      <c r="AGI10"/>
      <c r="AGJ10"/>
      <c r="AGK10"/>
      <c r="AGL10"/>
      <c r="AGM10"/>
      <c r="AGN10"/>
      <c r="AGO10"/>
      <c r="AGP10"/>
      <c r="AGQ10"/>
      <c r="AGR10"/>
      <c r="AGS10"/>
      <c r="AGT10"/>
      <c r="AGU10"/>
      <c r="AGV10"/>
      <c r="AGW10"/>
      <c r="AGX10"/>
      <c r="AGY10"/>
      <c r="AGZ10"/>
      <c r="AHA10"/>
      <c r="AHB10"/>
      <c r="AHC10"/>
      <c r="AHD10"/>
      <c r="AHE10"/>
      <c r="AHF10"/>
      <c r="AHG10"/>
      <c r="AHH10"/>
      <c r="AHI10"/>
      <c r="AHJ10"/>
      <c r="AHK10"/>
      <c r="AHL10"/>
      <c r="AHM10"/>
      <c r="AHN10"/>
      <c r="AHO10"/>
      <c r="AHP10"/>
      <c r="AHQ10"/>
      <c r="AHR10"/>
      <c r="AHS10"/>
      <c r="AHT10"/>
      <c r="AHU10"/>
      <c r="AHV10"/>
      <c r="AHW10"/>
      <c r="AHX10"/>
      <c r="AHY10"/>
      <c r="AHZ10"/>
      <c r="AIA10"/>
      <c r="AIB10"/>
      <c r="AIC10"/>
      <c r="AID10"/>
      <c r="AIE10"/>
      <c r="AIF10"/>
      <c r="AIG10"/>
      <c r="AIH10"/>
      <c r="AII10"/>
      <c r="AIJ10"/>
      <c r="AIK10"/>
      <c r="AIL10"/>
      <c r="AIM10"/>
      <c r="AIN10"/>
      <c r="AIO10"/>
      <c r="AIP10"/>
      <c r="AIQ10"/>
      <c r="AIR10"/>
      <c r="AIS10"/>
      <c r="AIT10"/>
      <c r="AIU10"/>
      <c r="AIV10"/>
      <c r="AIW10"/>
      <c r="AIX10"/>
      <c r="AIY10"/>
      <c r="AIZ10"/>
      <c r="AJA10"/>
      <c r="AJB10"/>
      <c r="AJC10"/>
      <c r="AJD10"/>
      <c r="AJE10"/>
      <c r="AJF10"/>
      <c r="AJG10"/>
      <c r="AJH10"/>
      <c r="AJI10"/>
      <c r="AJJ10"/>
      <c r="AJK10"/>
      <c r="AJL10"/>
      <c r="AJM10"/>
      <c r="AJN10"/>
      <c r="AJO10"/>
      <c r="AJP10"/>
      <c r="AJQ10"/>
      <c r="AJR10"/>
      <c r="AJS10"/>
      <c r="AJT10"/>
      <c r="AJU10"/>
      <c r="AJV10"/>
      <c r="AJW10"/>
      <c r="AJX10"/>
      <c r="AJY10"/>
      <c r="AJZ10"/>
      <c r="AKA10"/>
      <c r="AKB10"/>
      <c r="AKC10"/>
      <c r="AKD10"/>
      <c r="AKE10"/>
      <c r="AKF10"/>
      <c r="AKG10"/>
      <c r="AKH10"/>
      <c r="AKI10"/>
      <c r="AKJ10"/>
      <c r="AKK10"/>
      <c r="AKL10"/>
      <c r="AKM10"/>
      <c r="AKN10"/>
      <c r="AKO10"/>
      <c r="AKP10"/>
      <c r="AKQ10"/>
      <c r="AKR10"/>
      <c r="AKS10"/>
      <c r="AKT10"/>
      <c r="AKU10"/>
      <c r="AKV10"/>
      <c r="AKW10"/>
      <c r="AKX10"/>
      <c r="AKY10"/>
      <c r="AKZ10"/>
      <c r="ALA10"/>
      <c r="ALB10"/>
      <c r="ALC10"/>
      <c r="ALD10"/>
      <c r="ALE10"/>
      <c r="ALF10"/>
      <c r="ALG10"/>
      <c r="ALH10"/>
      <c r="ALI10"/>
      <c r="ALJ10"/>
      <c r="ALK10"/>
      <c r="ALL10"/>
      <c r="ALM10"/>
      <c r="ALN10"/>
      <c r="ALO10"/>
      <c r="ALP10"/>
      <c r="ALQ10"/>
      <c r="ALR10"/>
      <c r="ALS10"/>
      <c r="ALT10"/>
      <c r="ALU10"/>
      <c r="ALV10"/>
      <c r="ALW10"/>
      <c r="ALX10"/>
      <c r="ALY10"/>
      <c r="ALZ10"/>
      <c r="AMA10"/>
      <c r="AMB10"/>
      <c r="AMC10"/>
      <c r="AMD10"/>
      <c r="AME10"/>
      <c r="AMF10"/>
      <c r="AMG10"/>
      <c r="AMH10"/>
      <c r="AMI10"/>
      <c r="AMJ10"/>
    </row>
    <row r="11" spans="1:1024" ht="15.75" customHeight="1" x14ac:dyDescent="0.25">
      <c r="A11" s="196" t="s">
        <v>705</v>
      </c>
      <c r="B11" s="196"/>
      <c r="C11" s="196"/>
      <c r="D11" s="196"/>
      <c r="E11" s="196"/>
      <c r="F11" s="196"/>
      <c r="G11" s="196"/>
      <c r="H11" s="196"/>
    </row>
    <row r="12" spans="1:1024" s="95" customFormat="1" ht="15" customHeight="1" x14ac:dyDescent="0.25">
      <c r="A12" s="91" t="s">
        <v>35</v>
      </c>
      <c r="B12" s="92" t="s">
        <v>37</v>
      </c>
      <c r="C12" s="197" t="s">
        <v>706</v>
      </c>
      <c r="D12" s="197"/>
      <c r="E12" s="93" t="s">
        <v>707</v>
      </c>
      <c r="F12" s="93" t="s">
        <v>708</v>
      </c>
      <c r="G12" s="93" t="s">
        <v>709</v>
      </c>
      <c r="H12" s="94" t="s">
        <v>710</v>
      </c>
    </row>
    <row r="13" spans="1:1024" x14ac:dyDescent="0.25">
      <c r="A13" s="198">
        <v>1</v>
      </c>
      <c r="B13" s="199" t="str">
        <f>RESUMO!B14</f>
        <v>SERVIÇOS PRELIMINARES</v>
      </c>
      <c r="C13" s="200">
        <f>RESUMO!H14</f>
        <v>16427.259999999998</v>
      </c>
      <c r="D13" s="200"/>
      <c r="E13" s="96">
        <f>$C13*E14</f>
        <v>16427.259999999998</v>
      </c>
      <c r="F13" s="96"/>
      <c r="G13" s="96"/>
      <c r="H13" s="97"/>
      <c r="I13" s="98"/>
    </row>
    <row r="14" spans="1:1024" x14ac:dyDescent="0.25">
      <c r="A14" s="198"/>
      <c r="B14" s="199"/>
      <c r="C14" s="201">
        <f>C13/$C$35</f>
        <v>3.5337833204751971E-2</v>
      </c>
      <c r="D14" s="201"/>
      <c r="E14" s="99">
        <v>1</v>
      </c>
      <c r="F14" s="96"/>
      <c r="G14" s="96"/>
      <c r="H14" s="97"/>
      <c r="I14" s="100"/>
    </row>
    <row r="15" spans="1:1024" ht="14.45" customHeight="1" x14ac:dyDescent="0.25">
      <c r="A15" s="198">
        <v>2</v>
      </c>
      <c r="B15" s="202" t="str">
        <f>RESUMO!B15</f>
        <v>ADMINISTRAÇÃO DE OBRA</v>
      </c>
      <c r="C15" s="203">
        <f>RESUMO!H15</f>
        <v>98689.920000000013</v>
      </c>
      <c r="D15" s="203"/>
      <c r="E15" s="96">
        <f>$C15*E16</f>
        <v>20015.797059316181</v>
      </c>
      <c r="F15" s="96">
        <f>$C15*F16</f>
        <v>25578.288499231716</v>
      </c>
      <c r="G15" s="96">
        <f>$C15*G16</f>
        <v>29931.333204774826</v>
      </c>
      <c r="H15" s="97">
        <f>$C15*H16</f>
        <v>23164.50123667729</v>
      </c>
      <c r="I15" s="98"/>
    </row>
    <row r="16" spans="1:1024" x14ac:dyDescent="0.25">
      <c r="A16" s="198"/>
      <c r="B16" s="202"/>
      <c r="C16" s="204">
        <f>C15/$C$35</f>
        <v>0.21229882110286902</v>
      </c>
      <c r="D16" s="204"/>
      <c r="E16" s="99">
        <f>E45</f>
        <v>0.20281500946921607</v>
      </c>
      <c r="F16" s="99">
        <f>F45</f>
        <v>0.25917832843751126</v>
      </c>
      <c r="G16" s="99">
        <f>G45</f>
        <v>0.3032866295238138</v>
      </c>
      <c r="H16" s="101">
        <f>H45</f>
        <v>0.23472003256945884</v>
      </c>
      <c r="I16" s="100"/>
    </row>
    <row r="17" spans="1:9" ht="14.45" customHeight="1" x14ac:dyDescent="0.25">
      <c r="A17" s="198">
        <v>3</v>
      </c>
      <c r="B17" s="202" t="str">
        <f>RESUMO!B16</f>
        <v>MOVIMENTAÇÃO DE TERRA</v>
      </c>
      <c r="C17" s="203">
        <f>RESUMO!H16</f>
        <v>22765.440000000002</v>
      </c>
      <c r="D17" s="203"/>
      <c r="E17" s="96">
        <f>$C17*E18</f>
        <v>22765.440000000002</v>
      </c>
      <c r="F17" s="96"/>
      <c r="G17" s="96"/>
      <c r="H17" s="97"/>
      <c r="I17" s="98"/>
    </row>
    <row r="18" spans="1:9" x14ac:dyDescent="0.25">
      <c r="A18" s="198"/>
      <c r="B18" s="202"/>
      <c r="C18" s="204">
        <f>C17/$C$35</f>
        <v>4.8972337538505439E-2</v>
      </c>
      <c r="D18" s="204"/>
      <c r="E18" s="99">
        <v>1</v>
      </c>
      <c r="F18" s="96"/>
      <c r="G18" s="96"/>
      <c r="H18" s="97"/>
      <c r="I18" s="100"/>
    </row>
    <row r="19" spans="1:9" x14ac:dyDescent="0.25">
      <c r="A19" s="198">
        <v>4</v>
      </c>
      <c r="B19" s="202" t="str">
        <f>RESUMO!B17</f>
        <v>INFRAESTRUTURA</v>
      </c>
      <c r="C19" s="203">
        <f>RESUMO!H17</f>
        <v>43840.934300000001</v>
      </c>
      <c r="D19" s="203"/>
      <c r="E19" s="96">
        <f>$C19*E20</f>
        <v>35072.747439999999</v>
      </c>
      <c r="F19" s="96">
        <f>$C19*F20</f>
        <v>8768.1868599999998</v>
      </c>
      <c r="G19" s="96"/>
      <c r="H19" s="97"/>
      <c r="I19" s="98"/>
    </row>
    <row r="20" spans="1:9" x14ac:dyDescent="0.25">
      <c r="A20" s="198"/>
      <c r="B20" s="202"/>
      <c r="C20" s="204">
        <f>C19/$C$35</f>
        <v>9.4309314142096104E-2</v>
      </c>
      <c r="D20" s="204"/>
      <c r="E20" s="99">
        <v>0.8</v>
      </c>
      <c r="F20" s="99">
        <v>0.2</v>
      </c>
      <c r="G20" s="96"/>
      <c r="H20" s="97"/>
      <c r="I20" s="100"/>
    </row>
    <row r="21" spans="1:9" ht="14.45" customHeight="1" x14ac:dyDescent="0.25">
      <c r="A21" s="198">
        <v>5</v>
      </c>
      <c r="B21" s="202" t="str">
        <f>RESUMO!B18</f>
        <v>COBERTURA</v>
      </c>
      <c r="C21" s="203">
        <f>RESUMO!H18</f>
        <v>83064.901200000008</v>
      </c>
      <c r="D21" s="203"/>
      <c r="E21" s="96"/>
      <c r="F21" s="96">
        <f>$C21*F22</f>
        <v>24919.470360000003</v>
      </c>
      <c r="G21" s="96">
        <f>$C21*G22</f>
        <v>49838.940720000006</v>
      </c>
      <c r="H21" s="97">
        <f>$C21*H22</f>
        <v>8306.4901200000004</v>
      </c>
      <c r="I21" s="98"/>
    </row>
    <row r="22" spans="1:9" ht="15" customHeight="1" x14ac:dyDescent="0.25">
      <c r="A22" s="198"/>
      <c r="B22" s="202"/>
      <c r="C22" s="204">
        <f>C21/$C$35</f>
        <v>0.17868674531083104</v>
      </c>
      <c r="D22" s="204"/>
      <c r="E22" s="96"/>
      <c r="F22" s="99">
        <v>0.3</v>
      </c>
      <c r="G22" s="99">
        <v>0.6</v>
      </c>
      <c r="H22" s="101">
        <v>0.1</v>
      </c>
      <c r="I22" s="100"/>
    </row>
    <row r="23" spans="1:9" ht="14.45" customHeight="1" x14ac:dyDescent="0.25">
      <c r="A23" s="198">
        <v>6</v>
      </c>
      <c r="B23" s="202" t="str">
        <f>RESUMO!B19</f>
        <v>PAREDES, PAINEIS, FORRO, REVESTIMENTO E PINTURA</v>
      </c>
      <c r="C23" s="203">
        <f>RESUMO!H19</f>
        <v>84336.122300000003</v>
      </c>
      <c r="D23" s="203"/>
      <c r="E23" s="96"/>
      <c r="F23" s="96">
        <f>$C23*F24</f>
        <v>33734.448920000003</v>
      </c>
      <c r="G23" s="96">
        <f>$C23*G24</f>
        <v>33734.448920000003</v>
      </c>
      <c r="H23" s="97">
        <f>$C23*H24</f>
        <v>16867.224460000001</v>
      </c>
      <c r="I23" s="98"/>
    </row>
    <row r="24" spans="1:9" x14ac:dyDescent="0.25">
      <c r="A24" s="198"/>
      <c r="B24" s="202"/>
      <c r="C24" s="204">
        <f>C23/$C$35</f>
        <v>0.18142135833808945</v>
      </c>
      <c r="D24" s="204"/>
      <c r="E24" s="96"/>
      <c r="F24" s="99">
        <v>0.4</v>
      </c>
      <c r="G24" s="99">
        <v>0.4</v>
      </c>
      <c r="H24" s="101">
        <v>0.2</v>
      </c>
      <c r="I24" s="100"/>
    </row>
    <row r="25" spans="1:9" x14ac:dyDescent="0.25">
      <c r="A25" s="198">
        <v>7</v>
      </c>
      <c r="B25" s="202" t="str">
        <f>RESUMO!B20</f>
        <v>PAVIMENTAÇÃO</v>
      </c>
      <c r="C25" s="203">
        <f>RESUMO!H20</f>
        <v>35670.187940000003</v>
      </c>
      <c r="D25" s="203"/>
      <c r="E25" s="96"/>
      <c r="F25" s="96"/>
      <c r="G25" s="96"/>
      <c r="H25" s="97">
        <f>$C25*H26</f>
        <v>35670.187940000003</v>
      </c>
      <c r="I25" s="98"/>
    </row>
    <row r="26" spans="1:9" x14ac:dyDescent="0.25">
      <c r="A26" s="198"/>
      <c r="B26" s="202"/>
      <c r="C26" s="204">
        <f>C25/$C$35</f>
        <v>7.6732647550831701E-2</v>
      </c>
      <c r="D26" s="204"/>
      <c r="E26" s="96"/>
      <c r="F26" s="96"/>
      <c r="G26" s="96"/>
      <c r="H26" s="101">
        <v>1</v>
      </c>
      <c r="I26" s="100"/>
    </row>
    <row r="27" spans="1:9" ht="14.45" customHeight="1" x14ac:dyDescent="0.25">
      <c r="A27" s="198">
        <v>8</v>
      </c>
      <c r="B27" s="202" t="str">
        <f>RESUMO!B21</f>
        <v>ESQUADRIAS</v>
      </c>
      <c r="C27" s="203">
        <f>RESUMO!H21</f>
        <v>21269.0694</v>
      </c>
      <c r="D27" s="203"/>
      <c r="E27" s="96"/>
      <c r="F27" s="96">
        <f>$C27*F28</f>
        <v>10634.5347</v>
      </c>
      <c r="G27" s="96">
        <f>$C27*G28</f>
        <v>10634.5347</v>
      </c>
      <c r="H27" s="97"/>
      <c r="I27" s="98"/>
    </row>
    <row r="28" spans="1:9" x14ac:dyDescent="0.25">
      <c r="A28" s="198"/>
      <c r="B28" s="202"/>
      <c r="C28" s="204">
        <f>C27/$C$35</f>
        <v>4.575338960225224E-2</v>
      </c>
      <c r="D28" s="204"/>
      <c r="E28" s="96"/>
      <c r="F28" s="99">
        <v>0.5</v>
      </c>
      <c r="G28" s="99">
        <v>0.5</v>
      </c>
      <c r="H28" s="97"/>
      <c r="I28" s="100"/>
    </row>
    <row r="29" spans="1:9" ht="14.45" customHeight="1" x14ac:dyDescent="0.25">
      <c r="A29" s="198">
        <v>9</v>
      </c>
      <c r="B29" s="202" t="str">
        <f>RESUMO!B22</f>
        <v>INSTALAÇÕES</v>
      </c>
      <c r="C29" s="203">
        <f>RESUMO!H22</f>
        <v>56158.502700000005</v>
      </c>
      <c r="D29" s="203"/>
      <c r="E29" s="96"/>
      <c r="F29" s="96">
        <f>$C29*F30</f>
        <v>16847.550810000001</v>
      </c>
      <c r="G29" s="96">
        <f>$C29*G30</f>
        <v>16847.550810000001</v>
      </c>
      <c r="H29" s="97">
        <f>$C29*H30</f>
        <v>22463.401080000003</v>
      </c>
      <c r="I29" s="98"/>
    </row>
    <row r="30" spans="1:9" x14ac:dyDescent="0.25">
      <c r="A30" s="198"/>
      <c r="B30" s="202"/>
      <c r="C30" s="204">
        <f>C29/$C$35</f>
        <v>0.12080650098928326</v>
      </c>
      <c r="D30" s="204"/>
      <c r="E30" s="96"/>
      <c r="F30" s="99">
        <v>0.3</v>
      </c>
      <c r="G30" s="99">
        <v>0.3</v>
      </c>
      <c r="H30" s="101">
        <v>0.4</v>
      </c>
      <c r="I30" s="100"/>
    </row>
    <row r="31" spans="1:9" ht="15.75" customHeight="1" x14ac:dyDescent="0.25">
      <c r="A31" s="198">
        <v>10</v>
      </c>
      <c r="B31" s="202" t="str">
        <f>RESUMO!B23</f>
        <v>URBANIZAÇÃO E PAISAGISMO</v>
      </c>
      <c r="C31" s="203">
        <f>RESUMO!H23</f>
        <v>1858.4724000000001</v>
      </c>
      <c r="D31" s="203"/>
      <c r="E31" s="96"/>
      <c r="F31" s="96"/>
      <c r="G31" s="96"/>
      <c r="H31" s="97">
        <f>$C31*H32</f>
        <v>1858.4724000000001</v>
      </c>
      <c r="I31" s="98"/>
    </row>
    <row r="32" spans="1:9" x14ac:dyDescent="0.25">
      <c r="A32" s="198"/>
      <c r="B32" s="202"/>
      <c r="C32" s="204">
        <f>C31/$C$35</f>
        <v>3.9978905603755641E-3</v>
      </c>
      <c r="D32" s="204"/>
      <c r="E32" s="96"/>
      <c r="F32" s="96"/>
      <c r="G32" s="96"/>
      <c r="H32" s="101">
        <v>1</v>
      </c>
      <c r="I32" s="100"/>
    </row>
    <row r="33" spans="1:9" ht="14.45" customHeight="1" x14ac:dyDescent="0.25">
      <c r="A33" s="198">
        <v>11</v>
      </c>
      <c r="B33" s="202" t="str">
        <f>RESUMO!B24</f>
        <v>SERVIÇOS COMPLEMENTARES</v>
      </c>
      <c r="C33" s="203">
        <f>RESUMO!H24</f>
        <v>782.43999999999994</v>
      </c>
      <c r="D33" s="203"/>
      <c r="E33" s="96"/>
      <c r="F33" s="96"/>
      <c r="G33" s="96"/>
      <c r="H33" s="102">
        <f>$C33*H34</f>
        <v>782.43999999999994</v>
      </c>
      <c r="I33" s="98"/>
    </row>
    <row r="34" spans="1:9" x14ac:dyDescent="0.25">
      <c r="A34" s="198"/>
      <c r="B34" s="202"/>
      <c r="C34" s="204">
        <f>C33/$C$35</f>
        <v>1.683161660114111E-3</v>
      </c>
      <c r="D34" s="204"/>
      <c r="E34" s="96"/>
      <c r="F34" s="96"/>
      <c r="G34" s="96"/>
      <c r="H34" s="101">
        <v>1</v>
      </c>
      <c r="I34" s="100"/>
    </row>
    <row r="35" spans="1:9" ht="15" customHeight="1" x14ac:dyDescent="0.25">
      <c r="A35" s="103"/>
      <c r="B35" s="104" t="s">
        <v>711</v>
      </c>
      <c r="C35" s="203">
        <f>C33+C31+C29+C27+C25+C23+C21+C19+C17+C15+C13</f>
        <v>464863.25024000008</v>
      </c>
      <c r="D35" s="203"/>
      <c r="E35" s="105">
        <f>E13+E15+E17+E19+E21+E33+E31+E29+E27+E25+E23</f>
        <v>94281.244499316177</v>
      </c>
      <c r="F35" s="105">
        <f>F13+F15+F17+F19+F21+F33+F31+F29+F27+F25+F23</f>
        <v>120482.48014923173</v>
      </c>
      <c r="G35" s="105">
        <f>G13+G15+G17+G19+G21+G33+G31+G29+G27+G25+G23</f>
        <v>140986.80835477484</v>
      </c>
      <c r="H35" s="106">
        <f>H13+H15+H17+H19+H21+H33+H31+H29+H27+H25+H23</f>
        <v>109112.7172366773</v>
      </c>
    </row>
    <row r="36" spans="1:9" x14ac:dyDescent="0.25">
      <c r="A36" s="103"/>
      <c r="B36" s="104" t="s">
        <v>712</v>
      </c>
      <c r="C36" s="204">
        <v>1</v>
      </c>
      <c r="D36" s="204"/>
      <c r="E36" s="107">
        <f>E35/$C$35</f>
        <v>0.20281500946921607</v>
      </c>
      <c r="F36" s="107">
        <f>F35/$C$35</f>
        <v>0.25917832843751126</v>
      </c>
      <c r="G36" s="107">
        <f>G35/$C$35</f>
        <v>0.3032866295238138</v>
      </c>
      <c r="H36" s="108">
        <f>H35/$C$35</f>
        <v>0.23472003256945881</v>
      </c>
    </row>
    <row r="37" spans="1:9" x14ac:dyDescent="0.25">
      <c r="A37" s="103"/>
      <c r="B37" s="104" t="s">
        <v>713</v>
      </c>
      <c r="C37" s="203">
        <f>C35</f>
        <v>464863.25024000008</v>
      </c>
      <c r="D37" s="203"/>
      <c r="E37" s="105">
        <f>E35</f>
        <v>94281.244499316177</v>
      </c>
      <c r="F37" s="105">
        <f>E37+F35</f>
        <v>214763.72464854791</v>
      </c>
      <c r="G37" s="105">
        <f>F37+G35</f>
        <v>355750.53300332278</v>
      </c>
      <c r="H37" s="106">
        <f>F37+H35</f>
        <v>323876.44188522524</v>
      </c>
      <c r="I37" s="100"/>
    </row>
    <row r="38" spans="1:9" x14ac:dyDescent="0.25">
      <c r="A38" s="109"/>
      <c r="B38" s="110" t="s">
        <v>714</v>
      </c>
      <c r="C38" s="205">
        <v>1</v>
      </c>
      <c r="D38" s="205"/>
      <c r="E38" s="111">
        <f>E36</f>
        <v>0.20281500946921607</v>
      </c>
      <c r="F38" s="111">
        <f>E38+F36</f>
        <v>0.46199333790672736</v>
      </c>
      <c r="G38" s="111">
        <f>F38+G36</f>
        <v>0.76527996743054116</v>
      </c>
      <c r="H38" s="112">
        <f>G38+H36</f>
        <v>1</v>
      </c>
    </row>
    <row r="39" spans="1:9" ht="15" customHeight="1" x14ac:dyDescent="0.25">
      <c r="A39" s="113"/>
      <c r="B39" s="114"/>
      <c r="C39" s="206" t="s">
        <v>28</v>
      </c>
      <c r="D39" s="206"/>
      <c r="E39" s="207">
        <f>RESUMO!I26</f>
        <v>379108.83236013702</v>
      </c>
      <c r="F39" s="207"/>
      <c r="G39" s="207"/>
      <c r="H39" s="207"/>
    </row>
    <row r="40" spans="1:9" ht="15" customHeight="1" x14ac:dyDescent="0.25">
      <c r="A40" s="113"/>
      <c r="B40" s="114"/>
      <c r="C40" s="206" t="s">
        <v>29</v>
      </c>
      <c r="D40" s="206"/>
      <c r="E40" s="208">
        <f>RESUMO!I27</f>
        <v>85754.417879863002</v>
      </c>
      <c r="F40" s="208"/>
      <c r="G40" s="208"/>
      <c r="H40" s="208"/>
    </row>
    <row r="41" spans="1:9" ht="15" customHeight="1" x14ac:dyDescent="0.25">
      <c r="A41" s="113"/>
      <c r="B41" s="114"/>
      <c r="C41" s="206" t="s">
        <v>30</v>
      </c>
      <c r="D41" s="206"/>
      <c r="E41" s="208">
        <f>RESUMO!I28</f>
        <v>464863.25023999996</v>
      </c>
      <c r="F41" s="208"/>
      <c r="G41" s="208"/>
      <c r="H41" s="208"/>
    </row>
    <row r="42" spans="1:9" x14ac:dyDescent="0.25">
      <c r="A42" s="209" t="str">
        <f>RESUMO!A29</f>
        <v>Quatrocentos e sessenta e quatro reais oitocentos e cinquenta e quatro e treze centavos</v>
      </c>
      <c r="B42" s="209"/>
      <c r="C42" s="209"/>
      <c r="D42" s="209"/>
      <c r="E42" s="209"/>
      <c r="F42" s="209"/>
      <c r="G42" s="209"/>
      <c r="H42" s="209"/>
    </row>
    <row r="45" spans="1:9" s="90" customFormat="1" ht="14.25" x14ac:dyDescent="0.25">
      <c r="A45" s="89"/>
      <c r="B45" s="89"/>
      <c r="C45" s="115" t="e">
        <f>#REF!+#REF!+#REF!+#REF!+#REF!+C33+C31+C29+C27+C25+C23+C21+C19+C17+C15+C13</f>
        <v>#REF!</v>
      </c>
      <c r="E45" s="116">
        <f>(E13+E17+E19+E21+E23+E25+E27+E29+E31+E33)/SUM($C$13+$C$19+$C$17+$C$21+$C$23+$C$25+$C$27+$C$29+$C$31+$C$33)</f>
        <v>0.20281500946921607</v>
      </c>
      <c r="F45" s="116">
        <f>(F13+F17+F19+F21+F23+F25+F27+F29+F31+F33)/SUM($C$13+$C$19+$C$17+$C$21+$C$23+$C$25+$C$27+$C$29+$C$31+$C$33)</f>
        <v>0.25917832843751126</v>
      </c>
      <c r="G45" s="116">
        <f>(G13+G17+G19+G21+G23+G25+G27+G29+G31+G33)/SUM($C$13+$C$19+$C$17+$C$21+$C$23+$C$25+$C$27+$C$29+$C$31+$C$33)</f>
        <v>0.3032866295238138</v>
      </c>
      <c r="H45" s="116">
        <f>(H13+H17+H19+H21+H23+H25+H27+H29+H31+H33)/SUM($C$13+$C$19+$C$17+$C$21+$C$23+$C$25+$C$27+$C$29+$C$31+$C$33)</f>
        <v>0.23472003256945884</v>
      </c>
    </row>
  </sheetData>
  <mergeCells count="81">
    <mergeCell ref="A42:H42"/>
    <mergeCell ref="E39:H39"/>
    <mergeCell ref="C40:D40"/>
    <mergeCell ref="E40:H40"/>
    <mergeCell ref="C41:D41"/>
    <mergeCell ref="E41:H41"/>
    <mergeCell ref="C35:D35"/>
    <mergeCell ref="C36:D36"/>
    <mergeCell ref="C37:D37"/>
    <mergeCell ref="C38:D38"/>
    <mergeCell ref="C39:D39"/>
    <mergeCell ref="A31:A32"/>
    <mergeCell ref="B31:B32"/>
    <mergeCell ref="C31:D31"/>
    <mergeCell ref="C32:D32"/>
    <mergeCell ref="A33:A34"/>
    <mergeCell ref="B33:B34"/>
    <mergeCell ref="C33:D33"/>
    <mergeCell ref="C34:D34"/>
    <mergeCell ref="A27:A28"/>
    <mergeCell ref="B27:B28"/>
    <mergeCell ref="C27:D27"/>
    <mergeCell ref="C28:D28"/>
    <mergeCell ref="A29:A30"/>
    <mergeCell ref="B29:B30"/>
    <mergeCell ref="C29:D29"/>
    <mergeCell ref="C30:D30"/>
    <mergeCell ref="A23:A24"/>
    <mergeCell ref="B23:B24"/>
    <mergeCell ref="C23:D23"/>
    <mergeCell ref="C24:D24"/>
    <mergeCell ref="A25:A26"/>
    <mergeCell ref="B25:B26"/>
    <mergeCell ref="C25:D25"/>
    <mergeCell ref="C26:D26"/>
    <mergeCell ref="A19:A20"/>
    <mergeCell ref="B19:B20"/>
    <mergeCell ref="C19:D19"/>
    <mergeCell ref="C20:D20"/>
    <mergeCell ref="A21:A22"/>
    <mergeCell ref="B21:B22"/>
    <mergeCell ref="C21:D21"/>
    <mergeCell ref="C22:D22"/>
    <mergeCell ref="A15:A16"/>
    <mergeCell ref="B15:B16"/>
    <mergeCell ref="C15:D15"/>
    <mergeCell ref="C16:D16"/>
    <mergeCell ref="A17:A18"/>
    <mergeCell ref="B17:B18"/>
    <mergeCell ref="C17:D17"/>
    <mergeCell ref="C18:D18"/>
    <mergeCell ref="A11:H11"/>
    <mergeCell ref="C12:D12"/>
    <mergeCell ref="A13:A14"/>
    <mergeCell ref="B13:B14"/>
    <mergeCell ref="C13:D13"/>
    <mergeCell ref="C14:D14"/>
    <mergeCell ref="H6:I6"/>
    <mergeCell ref="F7:G7"/>
    <mergeCell ref="H7:I7"/>
    <mergeCell ref="C8:C9"/>
    <mergeCell ref="D8:E9"/>
    <mergeCell ref="F8:G8"/>
    <mergeCell ref="H8:I8"/>
    <mergeCell ref="F9:I9"/>
    <mergeCell ref="A1:B9"/>
    <mergeCell ref="C1:I1"/>
    <mergeCell ref="C2:C3"/>
    <mergeCell ref="D2:E3"/>
    <mergeCell ref="F2:G2"/>
    <mergeCell ref="H2:I2"/>
    <mergeCell ref="H3:I3"/>
    <mergeCell ref="C4:C5"/>
    <mergeCell ref="D4:E5"/>
    <mergeCell ref="F4:G4"/>
    <mergeCell ref="H4:I4"/>
    <mergeCell ref="F5:G5"/>
    <mergeCell ref="H5:I5"/>
    <mergeCell ref="C6:C7"/>
    <mergeCell ref="D6:E7"/>
    <mergeCell ref="F6:G6"/>
  </mergeCells>
  <pageMargins left="0.51180555555555496" right="0.51180555555555496" top="1.3784722222222201" bottom="0.78749999999999998" header="0.31527777777777799" footer="0.51180555555555496"/>
  <pageSetup paperSize="9" scale="69" firstPageNumber="0" orientation="landscape" horizontalDpi="300" verticalDpi="300" r:id="rId1"/>
  <headerFooter>
    <oddHeader>&amp;CÎLE ENGENHARIA
Av. do Vale, Ed. Michelangelo Office, Sala 507, Jardim Renascença, São Luís/ MA
Email: ileengenharia@gmail.com; Tel.: (98) 3181-2599 / 98880-6820
CNPJ: 23.043.800/0001-95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8"/>
  <sheetViews>
    <sheetView view="pageBreakPreview" zoomScaleNormal="100" workbookViewId="0">
      <selection activeCell="G31" sqref="G31"/>
    </sheetView>
  </sheetViews>
  <sheetFormatPr defaultColWidth="8.7109375" defaultRowHeight="15" x14ac:dyDescent="0.25"/>
  <cols>
    <col min="2" max="2" width="3.28515625" customWidth="1"/>
    <col min="3" max="3" width="68.7109375" customWidth="1"/>
    <col min="4" max="4" width="16.5703125" customWidth="1"/>
    <col min="5" max="5" width="16.85546875" customWidth="1"/>
  </cols>
  <sheetData>
    <row r="1" spans="1:5" ht="15.75" x14ac:dyDescent="0.25">
      <c r="A1" s="210" t="s">
        <v>715</v>
      </c>
      <c r="B1" s="210"/>
      <c r="C1" s="210"/>
      <c r="D1" s="210"/>
      <c r="E1" s="117"/>
    </row>
    <row r="2" spans="1:5" x14ac:dyDescent="0.25">
      <c r="A2" s="118"/>
      <c r="B2" s="119"/>
      <c r="C2" s="119"/>
      <c r="D2" s="119"/>
      <c r="E2" s="120"/>
    </row>
    <row r="3" spans="1:5" x14ac:dyDescent="0.25">
      <c r="A3" s="121" t="s">
        <v>716</v>
      </c>
      <c r="B3" s="122"/>
      <c r="C3" s="122"/>
      <c r="D3" s="123" t="s">
        <v>717</v>
      </c>
      <c r="E3" s="124"/>
    </row>
    <row r="4" spans="1:5" x14ac:dyDescent="0.25">
      <c r="A4" s="125" t="s">
        <v>718</v>
      </c>
      <c r="B4" s="126" t="s">
        <v>719</v>
      </c>
      <c r="C4" s="126" t="s">
        <v>719</v>
      </c>
      <c r="D4" s="126" t="s">
        <v>719</v>
      </c>
      <c r="E4" s="127" t="s">
        <v>719</v>
      </c>
    </row>
    <row r="5" spans="1:5" x14ac:dyDescent="0.25">
      <c r="A5" s="128" t="s">
        <v>720</v>
      </c>
      <c r="B5" s="129"/>
      <c r="C5" s="130" t="s">
        <v>721</v>
      </c>
      <c r="D5" s="131"/>
      <c r="E5" s="132"/>
    </row>
    <row r="6" spans="1:5" x14ac:dyDescent="0.25">
      <c r="A6" s="133" t="s">
        <v>722</v>
      </c>
      <c r="B6" s="134"/>
      <c r="C6" s="134" t="s">
        <v>723</v>
      </c>
      <c r="D6" s="135">
        <v>0.03</v>
      </c>
      <c r="E6" s="136"/>
    </row>
    <row r="7" spans="1:5" x14ac:dyDescent="0.25">
      <c r="A7" s="133"/>
      <c r="B7" s="134"/>
      <c r="C7" s="137" t="s">
        <v>724</v>
      </c>
      <c r="D7" s="138">
        <f>SUM(D6:D6)</f>
        <v>0.03</v>
      </c>
      <c r="E7" s="136"/>
    </row>
    <row r="8" spans="1:5" x14ac:dyDescent="0.25">
      <c r="A8" s="128" t="s">
        <v>725</v>
      </c>
      <c r="B8" s="129"/>
      <c r="C8" s="130" t="s">
        <v>726</v>
      </c>
      <c r="D8" s="131"/>
      <c r="E8" s="132"/>
    </row>
    <row r="9" spans="1:5" x14ac:dyDescent="0.25">
      <c r="A9" s="139" t="s">
        <v>727</v>
      </c>
      <c r="B9" s="134"/>
      <c r="C9" s="140" t="s">
        <v>728</v>
      </c>
      <c r="D9" s="135">
        <v>8.0000000000000002E-3</v>
      </c>
      <c r="E9" s="136"/>
    </row>
    <row r="10" spans="1:5" x14ac:dyDescent="0.25">
      <c r="A10" s="133"/>
      <c r="B10" s="134"/>
      <c r="C10" s="137" t="s">
        <v>724</v>
      </c>
      <c r="D10" s="138">
        <f>SUM(D9:D9)</f>
        <v>8.0000000000000002E-3</v>
      </c>
      <c r="E10" s="136"/>
    </row>
    <row r="11" spans="1:5" x14ac:dyDescent="0.25">
      <c r="A11" s="128">
        <v>3</v>
      </c>
      <c r="B11" s="129"/>
      <c r="C11" s="130" t="s">
        <v>729</v>
      </c>
      <c r="D11" s="131"/>
      <c r="E11" s="132"/>
    </row>
    <row r="12" spans="1:5" x14ac:dyDescent="0.25">
      <c r="A12" s="139" t="s">
        <v>730</v>
      </c>
      <c r="B12" s="134"/>
      <c r="C12" s="140" t="s">
        <v>731</v>
      </c>
      <c r="D12" s="135">
        <v>9.7999999999999997E-3</v>
      </c>
      <c r="E12" s="136"/>
    </row>
    <row r="13" spans="1:5" x14ac:dyDescent="0.25">
      <c r="A13" s="133"/>
      <c r="B13" s="134"/>
      <c r="C13" s="137" t="s">
        <v>724</v>
      </c>
      <c r="D13" s="138">
        <f>D12</f>
        <v>9.7999999999999997E-3</v>
      </c>
      <c r="E13" s="136"/>
    </row>
    <row r="14" spans="1:5" x14ac:dyDescent="0.25">
      <c r="A14" s="128">
        <v>4</v>
      </c>
      <c r="B14" s="129"/>
      <c r="C14" s="130" t="s">
        <v>732</v>
      </c>
      <c r="D14" s="131"/>
      <c r="E14" s="132"/>
    </row>
    <row r="15" spans="1:5" x14ac:dyDescent="0.25">
      <c r="A15" s="139" t="s">
        <v>733</v>
      </c>
      <c r="B15" s="134"/>
      <c r="C15" s="140" t="s">
        <v>734</v>
      </c>
      <c r="D15" s="135">
        <v>6.1500000000000001E-3</v>
      </c>
      <c r="E15" s="136"/>
    </row>
    <row r="16" spans="1:5" x14ac:dyDescent="0.25">
      <c r="A16" s="133"/>
      <c r="B16" s="134"/>
      <c r="C16" s="137" t="s">
        <v>724</v>
      </c>
      <c r="D16" s="138">
        <f>D15</f>
        <v>6.1500000000000001E-3</v>
      </c>
      <c r="E16" s="136"/>
    </row>
    <row r="17" spans="1:5" x14ac:dyDescent="0.25">
      <c r="A17" s="128">
        <v>5</v>
      </c>
      <c r="B17" s="129"/>
      <c r="C17" s="130" t="s">
        <v>735</v>
      </c>
      <c r="D17" s="131"/>
      <c r="E17" s="132"/>
    </row>
    <row r="18" spans="1:5" x14ac:dyDescent="0.25">
      <c r="A18" s="139" t="s">
        <v>736</v>
      </c>
      <c r="B18" s="134"/>
      <c r="C18" s="140" t="s">
        <v>737</v>
      </c>
      <c r="D18" s="135">
        <v>6.4999999999999997E-3</v>
      </c>
      <c r="E18" s="136"/>
    </row>
    <row r="19" spans="1:5" x14ac:dyDescent="0.25">
      <c r="A19" s="139" t="s">
        <v>738</v>
      </c>
      <c r="B19" s="134"/>
      <c r="C19" s="140" t="s">
        <v>739</v>
      </c>
      <c r="D19" s="135">
        <v>0.03</v>
      </c>
      <c r="E19" s="136"/>
    </row>
    <row r="20" spans="1:5" x14ac:dyDescent="0.25">
      <c r="A20" s="139" t="s">
        <v>740</v>
      </c>
      <c r="B20" s="134"/>
      <c r="C20" s="140" t="s">
        <v>741</v>
      </c>
      <c r="D20" s="135">
        <v>0.05</v>
      </c>
      <c r="E20" s="136"/>
    </row>
    <row r="21" spans="1:5" hidden="1" x14ac:dyDescent="0.25">
      <c r="A21" s="139" t="s">
        <v>742</v>
      </c>
      <c r="B21" s="134"/>
      <c r="C21" s="140" t="s">
        <v>743</v>
      </c>
      <c r="D21" s="135">
        <v>0</v>
      </c>
      <c r="E21" s="136"/>
    </row>
    <row r="22" spans="1:5" x14ac:dyDescent="0.25">
      <c r="A22" s="133"/>
      <c r="B22" s="134"/>
      <c r="C22" s="137" t="s">
        <v>724</v>
      </c>
      <c r="D22" s="141">
        <f>SUM(D18:D21)</f>
        <v>8.6499999999999994E-2</v>
      </c>
      <c r="E22" s="136"/>
    </row>
    <row r="23" spans="1:5" x14ac:dyDescent="0.25">
      <c r="A23" s="128">
        <v>6</v>
      </c>
      <c r="B23" s="142"/>
      <c r="C23" s="130" t="s">
        <v>744</v>
      </c>
      <c r="D23" s="143"/>
      <c r="E23" s="144"/>
    </row>
    <row r="24" spans="1:5" x14ac:dyDescent="0.25">
      <c r="A24" s="139" t="s">
        <v>745</v>
      </c>
      <c r="B24" s="134"/>
      <c r="C24" s="140" t="s">
        <v>746</v>
      </c>
      <c r="D24" s="135">
        <v>6.25E-2</v>
      </c>
      <c r="E24" s="136"/>
    </row>
    <row r="25" spans="1:5" x14ac:dyDescent="0.25">
      <c r="A25" s="133"/>
      <c r="B25" s="145"/>
      <c r="C25" s="137" t="s">
        <v>724</v>
      </c>
      <c r="D25" s="138">
        <f>SUM(D24:D24)</f>
        <v>6.25E-2</v>
      </c>
      <c r="E25" s="136"/>
    </row>
    <row r="26" spans="1:5" x14ac:dyDescent="0.25">
      <c r="A26" s="146"/>
      <c r="B26" s="147"/>
      <c r="C26" s="148" t="s">
        <v>747</v>
      </c>
      <c r="D26" s="147"/>
      <c r="E26" s="149">
        <f>ROUND(((((1+D31+D32+D33)*(1+D34)*(1+D35))/(1-D36))-1),4)</f>
        <v>0.22620000000000001</v>
      </c>
    </row>
    <row r="27" spans="1:5" x14ac:dyDescent="0.25">
      <c r="A27" s="133"/>
      <c r="B27" s="134"/>
      <c r="C27" s="134"/>
      <c r="D27" s="134"/>
      <c r="E27" s="150"/>
    </row>
    <row r="28" spans="1:5" x14ac:dyDescent="0.25">
      <c r="A28" s="133"/>
      <c r="B28" s="134"/>
      <c r="C28" s="134"/>
      <c r="D28" s="134"/>
      <c r="E28" s="150"/>
    </row>
    <row r="29" spans="1:5" x14ac:dyDescent="0.25">
      <c r="A29" s="133"/>
      <c r="B29" s="134"/>
      <c r="C29" s="134"/>
      <c r="D29" s="134"/>
      <c r="E29" s="150"/>
    </row>
    <row r="30" spans="1:5" x14ac:dyDescent="0.25">
      <c r="A30" s="133"/>
      <c r="B30" s="134" t="s">
        <v>748</v>
      </c>
      <c r="C30" s="134"/>
      <c r="D30" s="134"/>
      <c r="E30" s="150"/>
    </row>
    <row r="31" spans="1:5" x14ac:dyDescent="0.25">
      <c r="A31" s="133"/>
      <c r="B31" s="134" t="s">
        <v>749</v>
      </c>
      <c r="C31" s="134"/>
      <c r="D31" s="135">
        <f>D7</f>
        <v>0.03</v>
      </c>
      <c r="E31" s="150"/>
    </row>
    <row r="32" spans="1:5" x14ac:dyDescent="0.25">
      <c r="A32" s="133"/>
      <c r="B32" s="134" t="s">
        <v>750</v>
      </c>
      <c r="C32" s="134"/>
      <c r="D32" s="135">
        <f>D10</f>
        <v>8.0000000000000002E-3</v>
      </c>
      <c r="E32" s="150"/>
    </row>
    <row r="33" spans="1:5" x14ac:dyDescent="0.25">
      <c r="A33" s="133"/>
      <c r="B33" s="134" t="s">
        <v>751</v>
      </c>
      <c r="C33" s="134"/>
      <c r="D33" s="135">
        <f>D13</f>
        <v>9.7999999999999997E-3</v>
      </c>
      <c r="E33" s="150"/>
    </row>
    <row r="34" spans="1:5" x14ac:dyDescent="0.25">
      <c r="A34" s="133"/>
      <c r="B34" s="134" t="s">
        <v>752</v>
      </c>
      <c r="C34" s="134"/>
      <c r="D34" s="135">
        <f>D16</f>
        <v>6.1500000000000001E-3</v>
      </c>
      <c r="E34" s="150"/>
    </row>
    <row r="35" spans="1:5" x14ac:dyDescent="0.25">
      <c r="A35" s="133"/>
      <c r="B35" s="134" t="s">
        <v>753</v>
      </c>
      <c r="C35" s="134"/>
      <c r="D35" s="135">
        <f>D25</f>
        <v>6.25E-2</v>
      </c>
      <c r="E35" s="150"/>
    </row>
    <row r="36" spans="1:5" x14ac:dyDescent="0.25">
      <c r="A36" s="133"/>
      <c r="B36" s="134" t="s">
        <v>754</v>
      </c>
      <c r="C36" s="134"/>
      <c r="D36" s="135">
        <f>D22</f>
        <v>8.6499999999999994E-2</v>
      </c>
      <c r="E36" s="150"/>
    </row>
    <row r="37" spans="1:5" ht="15" customHeight="1" x14ac:dyDescent="0.25">
      <c r="A37" s="211" t="s">
        <v>755</v>
      </c>
      <c r="B37" s="211"/>
      <c r="C37" s="211"/>
      <c r="D37" s="211"/>
      <c r="E37" s="211"/>
    </row>
    <row r="38" spans="1:5" x14ac:dyDescent="0.25">
      <c r="A38" s="211"/>
      <c r="B38" s="211"/>
      <c r="C38" s="211"/>
      <c r="D38" s="211"/>
      <c r="E38" s="211"/>
    </row>
  </sheetData>
  <mergeCells count="2">
    <mergeCell ref="A1:D1"/>
    <mergeCell ref="A37:E38"/>
  </mergeCells>
  <pageMargins left="0.51180555555555496" right="0.51180555555555496" top="0.78749999999999998" bottom="0.78749999999999998" header="0.51180555555555496" footer="0.51180555555555496"/>
  <pageSetup paperSize="9" scale="80" firstPageNumber="0" orientation="portrait" horizontalDpi="300" verticalDpi="300" r:id="rId1"/>
  <colBreaks count="1" manualBreakCount="1">
    <brk id="5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AMJ39"/>
  <sheetViews>
    <sheetView view="pageBreakPreview" zoomScale="115" zoomScaleNormal="100" zoomScalePageLayoutView="115" workbookViewId="0">
      <selection activeCell="F42" sqref="F42"/>
    </sheetView>
  </sheetViews>
  <sheetFormatPr defaultColWidth="9.140625" defaultRowHeight="15" x14ac:dyDescent="0.25"/>
  <cols>
    <col min="1" max="1" width="9.28515625" style="15" customWidth="1"/>
    <col min="2" max="2" width="51.7109375" style="15" customWidth="1"/>
    <col min="3" max="4" width="27.42578125" style="15" customWidth="1"/>
    <col min="5" max="5" width="17.5703125" style="15" customWidth="1"/>
    <col min="6" max="6" width="10" style="15" customWidth="1"/>
    <col min="7" max="7" width="10.140625" style="15" customWidth="1"/>
    <col min="8" max="8" width="10.28515625" style="15" customWidth="1"/>
    <col min="9" max="9" width="16.28515625" style="15" customWidth="1"/>
    <col min="10" max="1024" width="9.140625" style="15"/>
  </cols>
  <sheetData>
    <row r="1" spans="1:8" ht="15.75" x14ac:dyDescent="0.25">
      <c r="A1" s="212" t="s">
        <v>756</v>
      </c>
      <c r="B1" s="212"/>
      <c r="C1" s="212"/>
      <c r="D1" s="212"/>
    </row>
    <row r="2" spans="1:8" x14ac:dyDescent="0.25">
      <c r="A2" s="151"/>
      <c r="B2" s="152"/>
      <c r="C2" s="152"/>
      <c r="D2" s="117"/>
    </row>
    <row r="3" spans="1:8" x14ac:dyDescent="0.25">
      <c r="A3" s="213" t="s">
        <v>757</v>
      </c>
      <c r="B3" s="213"/>
      <c r="C3" s="213"/>
      <c r="D3" s="213"/>
      <c r="G3" s="36"/>
      <c r="H3" s="36"/>
    </row>
    <row r="4" spans="1:8" ht="25.5" x14ac:dyDescent="0.25">
      <c r="A4" s="153" t="s">
        <v>718</v>
      </c>
      <c r="B4" s="154" t="s">
        <v>37</v>
      </c>
      <c r="C4" s="154" t="s">
        <v>758</v>
      </c>
      <c r="D4" s="155" t="s">
        <v>759</v>
      </c>
      <c r="F4" s="37"/>
      <c r="G4" s="38"/>
    </row>
    <row r="5" spans="1:8" ht="15" customHeight="1" x14ac:dyDescent="0.25">
      <c r="A5" s="214" t="s">
        <v>760</v>
      </c>
      <c r="B5" s="214"/>
      <c r="C5" s="214"/>
      <c r="D5" s="214"/>
    </row>
    <row r="6" spans="1:8" ht="15.75" customHeight="1" x14ac:dyDescent="0.25">
      <c r="A6" s="156" t="s">
        <v>761</v>
      </c>
      <c r="B6" s="157" t="s">
        <v>762</v>
      </c>
      <c r="C6" s="158">
        <v>0.2</v>
      </c>
      <c r="D6" s="159">
        <v>0.2</v>
      </c>
      <c r="G6" s="39"/>
      <c r="H6" s="36"/>
    </row>
    <row r="7" spans="1:8" ht="15.75" customHeight="1" x14ac:dyDescent="0.25">
      <c r="A7" s="156" t="s">
        <v>763</v>
      </c>
      <c r="B7" s="157" t="s">
        <v>764</v>
      </c>
      <c r="C7" s="158">
        <v>1.4999999999999999E-2</v>
      </c>
      <c r="D7" s="159">
        <v>1.4999999999999999E-2</v>
      </c>
      <c r="G7" s="40"/>
      <c r="H7" s="40"/>
    </row>
    <row r="8" spans="1:8" ht="15.75" customHeight="1" x14ac:dyDescent="0.25">
      <c r="A8" s="156" t="s">
        <v>765</v>
      </c>
      <c r="B8" s="157" t="s">
        <v>766</v>
      </c>
      <c r="C8" s="158">
        <v>0.01</v>
      </c>
      <c r="D8" s="159">
        <v>0.01</v>
      </c>
      <c r="G8" s="40"/>
      <c r="H8" s="37"/>
    </row>
    <row r="9" spans="1:8" ht="15.75" customHeight="1" x14ac:dyDescent="0.25">
      <c r="A9" s="156" t="s">
        <v>767</v>
      </c>
      <c r="B9" s="157" t="s">
        <v>768</v>
      </c>
      <c r="C9" s="158">
        <v>2E-3</v>
      </c>
      <c r="D9" s="159">
        <v>2E-3</v>
      </c>
      <c r="H9" s="40"/>
    </row>
    <row r="10" spans="1:8" ht="15.75" customHeight="1" x14ac:dyDescent="0.25">
      <c r="A10" s="156" t="s">
        <v>769</v>
      </c>
      <c r="B10" s="157" t="s">
        <v>770</v>
      </c>
      <c r="C10" s="158">
        <v>6.0000000000000001E-3</v>
      </c>
      <c r="D10" s="159">
        <v>6.0000000000000001E-3</v>
      </c>
    </row>
    <row r="11" spans="1:8" ht="15.75" customHeight="1" x14ac:dyDescent="0.25">
      <c r="A11" s="156" t="s">
        <v>771</v>
      </c>
      <c r="B11" s="157" t="s">
        <v>772</v>
      </c>
      <c r="C11" s="158">
        <v>2.5000000000000001E-2</v>
      </c>
      <c r="D11" s="159">
        <v>2.5000000000000001E-2</v>
      </c>
    </row>
    <row r="12" spans="1:8" ht="15.75" customHeight="1" x14ac:dyDescent="0.25">
      <c r="A12" s="156" t="s">
        <v>773</v>
      </c>
      <c r="B12" s="157" t="s">
        <v>774</v>
      </c>
      <c r="C12" s="158">
        <v>0.03</v>
      </c>
      <c r="D12" s="159">
        <v>0.03</v>
      </c>
    </row>
    <row r="13" spans="1:8" x14ac:dyDescent="0.25">
      <c r="A13" s="156" t="s">
        <v>775</v>
      </c>
      <c r="B13" s="157" t="s">
        <v>776</v>
      </c>
      <c r="C13" s="158">
        <v>0.08</v>
      </c>
      <c r="D13" s="159">
        <v>0.08</v>
      </c>
    </row>
    <row r="14" spans="1:8" x14ac:dyDescent="0.25">
      <c r="A14" s="156" t="s">
        <v>777</v>
      </c>
      <c r="B14" s="157" t="s">
        <v>778</v>
      </c>
      <c r="C14" s="158">
        <v>0.01</v>
      </c>
      <c r="D14" s="159">
        <v>0.01</v>
      </c>
    </row>
    <row r="15" spans="1:8" x14ac:dyDescent="0.25">
      <c r="A15" s="160" t="s">
        <v>779</v>
      </c>
      <c r="B15" s="161" t="s">
        <v>27</v>
      </c>
      <c r="C15" s="162">
        <f>SUM(C6:C14)</f>
        <v>0.37800000000000006</v>
      </c>
      <c r="D15" s="163">
        <f>SUM(D6:D14)</f>
        <v>0.37800000000000006</v>
      </c>
    </row>
    <row r="16" spans="1:8" x14ac:dyDescent="0.25">
      <c r="A16" s="214" t="s">
        <v>780</v>
      </c>
      <c r="B16" s="214"/>
      <c r="C16" s="214"/>
      <c r="D16" s="214"/>
    </row>
    <row r="17" spans="1:4" x14ac:dyDescent="0.25">
      <c r="A17" s="156" t="s">
        <v>781</v>
      </c>
      <c r="B17" s="157" t="s">
        <v>782</v>
      </c>
      <c r="C17" s="158">
        <v>0.1787</v>
      </c>
      <c r="D17" s="164" t="s">
        <v>783</v>
      </c>
    </row>
    <row r="18" spans="1:4" x14ac:dyDescent="0.25">
      <c r="A18" s="156" t="s">
        <v>784</v>
      </c>
      <c r="B18" s="157" t="s">
        <v>785</v>
      </c>
      <c r="C18" s="158">
        <v>3.95E-2</v>
      </c>
      <c r="D18" s="164" t="s">
        <v>783</v>
      </c>
    </row>
    <row r="19" spans="1:4" x14ac:dyDescent="0.25">
      <c r="A19" s="156" t="s">
        <v>786</v>
      </c>
      <c r="B19" s="157" t="s">
        <v>787</v>
      </c>
      <c r="C19" s="158">
        <v>8.8999999999999999E-3</v>
      </c>
      <c r="D19" s="164">
        <v>6.8999999999999999E-3</v>
      </c>
    </row>
    <row r="20" spans="1:4" x14ac:dyDescent="0.25">
      <c r="A20" s="156" t="s">
        <v>788</v>
      </c>
      <c r="B20" s="157" t="s">
        <v>789</v>
      </c>
      <c r="C20" s="158">
        <v>0.10730000000000001</v>
      </c>
      <c r="D20" s="164">
        <v>8.3299999999999999E-2</v>
      </c>
    </row>
    <row r="21" spans="1:4" x14ac:dyDescent="0.25">
      <c r="A21" s="156" t="s">
        <v>790</v>
      </c>
      <c r="B21" s="157" t="s">
        <v>791</v>
      </c>
      <c r="C21" s="158">
        <v>6.9999999999999999E-4</v>
      </c>
      <c r="D21" s="164">
        <v>5.9999999999999995E-4</v>
      </c>
    </row>
    <row r="22" spans="1:4" x14ac:dyDescent="0.25">
      <c r="A22" s="156" t="s">
        <v>792</v>
      </c>
      <c r="B22" s="157" t="s">
        <v>793</v>
      </c>
      <c r="C22" s="158">
        <v>7.1999999999999998E-3</v>
      </c>
      <c r="D22" s="164">
        <v>5.5999999999999999E-3</v>
      </c>
    </row>
    <row r="23" spans="1:4" x14ac:dyDescent="0.25">
      <c r="A23" s="156" t="s">
        <v>794</v>
      </c>
      <c r="B23" s="157" t="s">
        <v>795</v>
      </c>
      <c r="C23" s="158">
        <v>1.46E-2</v>
      </c>
      <c r="D23" s="164" t="s">
        <v>783</v>
      </c>
    </row>
    <row r="24" spans="1:4" x14ac:dyDescent="0.25">
      <c r="A24" s="156" t="s">
        <v>796</v>
      </c>
      <c r="B24" s="157" t="s">
        <v>797</v>
      </c>
      <c r="C24" s="158">
        <v>1.1000000000000001E-3</v>
      </c>
      <c r="D24" s="164">
        <v>8.9999999999999998E-4</v>
      </c>
    </row>
    <row r="25" spans="1:4" x14ac:dyDescent="0.25">
      <c r="A25" s="156" t="s">
        <v>798</v>
      </c>
      <c r="B25" s="157" t="s">
        <v>799</v>
      </c>
      <c r="C25" s="158">
        <v>7.4200000000000002E-2</v>
      </c>
      <c r="D25" s="164">
        <v>5.7599999999999998E-2</v>
      </c>
    </row>
    <row r="26" spans="1:4" x14ac:dyDescent="0.25">
      <c r="A26" s="156" t="s">
        <v>800</v>
      </c>
      <c r="B26" s="157" t="s">
        <v>801</v>
      </c>
      <c r="C26" s="158">
        <v>2.9999999999999997E-4</v>
      </c>
      <c r="D26" s="164">
        <v>2.9999999999999997E-4</v>
      </c>
    </row>
    <row r="27" spans="1:4" x14ac:dyDescent="0.25">
      <c r="A27" s="160" t="s">
        <v>802</v>
      </c>
      <c r="B27" s="161" t="s">
        <v>27</v>
      </c>
      <c r="C27" s="162">
        <f>SUM(C17:C26)</f>
        <v>0.4325</v>
      </c>
      <c r="D27" s="165">
        <f>SUM(D17:D26)</f>
        <v>0.15519999999999998</v>
      </c>
    </row>
    <row r="28" spans="1:4" x14ac:dyDescent="0.25">
      <c r="A28" s="214" t="s">
        <v>803</v>
      </c>
      <c r="B28" s="214"/>
      <c r="C28" s="214"/>
      <c r="D28" s="214"/>
    </row>
    <row r="29" spans="1:4" x14ac:dyDescent="0.25">
      <c r="A29" s="156" t="s">
        <v>804</v>
      </c>
      <c r="B29" s="157" t="s">
        <v>805</v>
      </c>
      <c r="C29" s="158">
        <v>4.7199999999999999E-2</v>
      </c>
      <c r="D29" s="164">
        <v>3.6700000000000003E-2</v>
      </c>
    </row>
    <row r="30" spans="1:4" x14ac:dyDescent="0.25">
      <c r="A30" s="156" t="s">
        <v>806</v>
      </c>
      <c r="B30" s="157" t="s">
        <v>807</v>
      </c>
      <c r="C30" s="158">
        <v>1.1000000000000001E-3</v>
      </c>
      <c r="D30" s="164">
        <v>8.9999999999999998E-4</v>
      </c>
    </row>
    <row r="31" spans="1:4" x14ac:dyDescent="0.25">
      <c r="A31" s="156" t="s">
        <v>808</v>
      </c>
      <c r="B31" s="157" t="s">
        <v>809</v>
      </c>
      <c r="C31" s="158">
        <v>5.8299999999999998E-2</v>
      </c>
      <c r="D31" s="164">
        <v>4.53E-2</v>
      </c>
    </row>
    <row r="32" spans="1:4" x14ac:dyDescent="0.25">
      <c r="A32" s="156" t="s">
        <v>810</v>
      </c>
      <c r="B32" s="157" t="s">
        <v>811</v>
      </c>
      <c r="C32" s="158">
        <v>3.9800000000000002E-2</v>
      </c>
      <c r="D32" s="164">
        <v>3.09E-2</v>
      </c>
    </row>
    <row r="33" spans="1:4" x14ac:dyDescent="0.25">
      <c r="A33" s="156" t="s">
        <v>812</v>
      </c>
      <c r="B33" s="157" t="s">
        <v>813</v>
      </c>
      <c r="C33" s="158">
        <v>4.0000000000000001E-3</v>
      </c>
      <c r="D33" s="164">
        <v>3.0999999999999999E-3</v>
      </c>
    </row>
    <row r="34" spans="1:4" x14ac:dyDescent="0.25">
      <c r="A34" s="160" t="s">
        <v>814</v>
      </c>
      <c r="B34" s="161" t="s">
        <v>27</v>
      </c>
      <c r="C34" s="162">
        <f>SUM(C29:C33)</f>
        <v>0.15040000000000001</v>
      </c>
      <c r="D34" s="166">
        <f>SUM(D29:D33)</f>
        <v>0.1169</v>
      </c>
    </row>
    <row r="35" spans="1:4" x14ac:dyDescent="0.25">
      <c r="A35" s="214" t="s">
        <v>815</v>
      </c>
      <c r="B35" s="214"/>
      <c r="C35" s="214"/>
      <c r="D35" s="214"/>
    </row>
    <row r="36" spans="1:4" x14ac:dyDescent="0.25">
      <c r="A36" s="156" t="s">
        <v>816</v>
      </c>
      <c r="B36" s="157" t="s">
        <v>817</v>
      </c>
      <c r="C36" s="158">
        <f>C15*C27</f>
        <v>0.16348500000000002</v>
      </c>
      <c r="D36" s="164">
        <f>D15*D27</f>
        <v>5.8665599999999998E-2</v>
      </c>
    </row>
    <row r="37" spans="1:4" ht="25.5" x14ac:dyDescent="0.25">
      <c r="A37" s="156" t="s">
        <v>818</v>
      </c>
      <c r="B37" s="167" t="s">
        <v>819</v>
      </c>
      <c r="C37" s="158">
        <f>(C15*C30)+(C13*C29)</f>
        <v>4.1917999999999999E-3</v>
      </c>
      <c r="D37" s="158">
        <f>(D15*D30)+(D13*D29)</f>
        <v>3.2762000000000004E-3</v>
      </c>
    </row>
    <row r="38" spans="1:4" x14ac:dyDescent="0.25">
      <c r="A38" s="160" t="s">
        <v>820</v>
      </c>
      <c r="B38" s="161" t="s">
        <v>27</v>
      </c>
      <c r="C38" s="162">
        <f>SUM(C36:C37)</f>
        <v>0.16767680000000001</v>
      </c>
      <c r="D38" s="163">
        <v>6.2E-2</v>
      </c>
    </row>
    <row r="39" spans="1:4" x14ac:dyDescent="0.25">
      <c r="A39" s="215" t="s">
        <v>821</v>
      </c>
      <c r="B39" s="215"/>
      <c r="C39" s="168">
        <f>C38+C34+C27+C15</f>
        <v>1.1285768</v>
      </c>
      <c r="D39" s="169">
        <f>D38+D34+D27+D15</f>
        <v>0.71209999999999996</v>
      </c>
    </row>
  </sheetData>
  <mergeCells count="7">
    <mergeCell ref="A35:D35"/>
    <mergeCell ref="A39:B39"/>
    <mergeCell ref="A1:D1"/>
    <mergeCell ref="A3:D3"/>
    <mergeCell ref="A5:D5"/>
    <mergeCell ref="A16:D16"/>
    <mergeCell ref="A28:D28"/>
  </mergeCells>
  <pageMargins left="0.7" right="0.7" top="0.75" bottom="0.75" header="0.51180555555555496" footer="0.51180555555555496"/>
  <pageSetup paperSize="9" scale="75" firstPageNumber="0" fitToHeight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30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8</vt:i4>
      </vt:variant>
    </vt:vector>
  </HeadingPairs>
  <TitlesOfParts>
    <vt:vector size="14" baseType="lpstr">
      <vt:lpstr>RESUMO</vt:lpstr>
      <vt:lpstr>Orcamento</vt:lpstr>
      <vt:lpstr>COMPOSIÇÕES</vt:lpstr>
      <vt:lpstr>CRONOGRAMA</vt:lpstr>
      <vt:lpstr>BDI</vt:lpstr>
      <vt:lpstr>ENCARGOS SOCIAIS</vt:lpstr>
      <vt:lpstr>BDI!Area_de_impressao</vt:lpstr>
      <vt:lpstr>COMPOSIÇÕES!Area_de_impressao</vt:lpstr>
      <vt:lpstr>CRONOGRAMA!Area_de_impressao</vt:lpstr>
      <vt:lpstr>'ENCARGOS SOCIAIS'!Area_de_impressao</vt:lpstr>
      <vt:lpstr>Orcamento!Area_de_impressao</vt:lpstr>
      <vt:lpstr>RESUMO!Area_de_impressao</vt:lpstr>
      <vt:lpstr>COMPOSIÇÕES!JR_PAGE_ANCHOR_0_1</vt:lpstr>
      <vt:lpstr>JR_PAGE_ANCHOR_0_1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Fernando Augusto Sobrinho</dc:creator>
  <dc:description/>
  <cp:lastModifiedBy>Lia Valeria da Silva Garcez</cp:lastModifiedBy>
  <cp:revision>5</cp:revision>
  <cp:lastPrinted>2020-08-11T10:49:25Z</cp:lastPrinted>
  <dcterms:created xsi:type="dcterms:W3CDTF">2019-11-23T19:14:09Z</dcterms:created>
  <dcterms:modified xsi:type="dcterms:W3CDTF">2020-08-19T18:52:30Z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