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PL 2020\TOMADA DE PREÇOS 2020\Tomada Preços 02.2020 - Serv. Construção COROATA\"/>
    </mc:Choice>
  </mc:AlternateContent>
  <bookViews>
    <workbookView xWindow="0" yWindow="0" windowWidth="21600" windowHeight="10320" tabRatio="500"/>
  </bookViews>
  <sheets>
    <sheet name="orcamento" sheetId="1" r:id="rId1"/>
  </sheets>
  <externalReferences>
    <externalReference r:id="rId2"/>
  </externalReferences>
  <definedNames>
    <definedName name="_xlnm.Print_Area" localSheetId="0">orcamento!$A$1:$L$32</definedName>
    <definedName name="JR_PAGE_ANCHOR_0_1">orcamento!$B$14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9" i="1" l="1"/>
  <c r="K28" i="1"/>
  <c r="D28" i="1"/>
  <c r="J28" i="1" s="1"/>
  <c r="K27" i="1"/>
  <c r="D27" i="1"/>
  <c r="K26" i="1"/>
  <c r="J26" i="1"/>
  <c r="L26" i="1" s="1"/>
  <c r="D26" i="1"/>
  <c r="K25" i="1"/>
  <c r="D25" i="1"/>
  <c r="J25" i="1" s="1"/>
  <c r="K24" i="1"/>
  <c r="D24" i="1"/>
  <c r="K23" i="1"/>
  <c r="J23" i="1"/>
  <c r="D23" i="1"/>
  <c r="H23" i="1" s="1"/>
  <c r="K22" i="1"/>
  <c r="J22" i="1"/>
  <c r="H22" i="1"/>
  <c r="L22" i="1" s="1"/>
  <c r="D22" i="1"/>
  <c r="K21" i="1"/>
  <c r="D21" i="1"/>
  <c r="J21" i="1" s="1"/>
  <c r="D20" i="1"/>
  <c r="J20" i="1" s="1"/>
  <c r="K19" i="1"/>
  <c r="D19" i="1"/>
  <c r="D18" i="1"/>
  <c r="F18" i="1" s="1"/>
  <c r="K17" i="1"/>
  <c r="D17" i="1"/>
  <c r="F17" i="1" s="1"/>
  <c r="L17" i="1" l="1"/>
  <c r="C27" i="1"/>
  <c r="C19" i="1"/>
  <c r="C30" i="1"/>
  <c r="F19" i="1"/>
  <c r="L19" i="1" s="1"/>
  <c r="F20" i="1"/>
  <c r="J24" i="1"/>
  <c r="L24" i="1" s="1"/>
  <c r="J27" i="1"/>
  <c r="L27" i="1" s="1"/>
  <c r="H20" i="1"/>
  <c r="H21" i="1"/>
  <c r="L21" i="1" s="1"/>
  <c r="F23" i="1"/>
  <c r="L23" i="1" s="1"/>
  <c r="H25" i="1"/>
  <c r="L25" i="1" s="1"/>
  <c r="F28" i="1"/>
  <c r="L28" i="1" s="1"/>
  <c r="G34" i="1" l="1"/>
  <c r="G29" i="1" s="1"/>
  <c r="H29" i="1" s="1"/>
  <c r="H30" i="1"/>
  <c r="C25" i="1"/>
  <c r="C29" i="1"/>
  <c r="C26" i="1"/>
  <c r="C22" i="1"/>
  <c r="C21" i="1"/>
  <c r="C17" i="1"/>
  <c r="C31" i="1"/>
  <c r="C28" i="1"/>
  <c r="C23" i="1"/>
  <c r="I34" i="1"/>
  <c r="I29" i="1" s="1"/>
  <c r="J29" i="1" s="1"/>
  <c r="J30" i="1" s="1"/>
  <c r="E34" i="1"/>
  <c r="E29" i="1" s="1"/>
  <c r="C24" i="1"/>
  <c r="J31" i="1" l="1"/>
  <c r="I30" i="1"/>
  <c r="I31" i="1" s="1"/>
  <c r="K29" i="1"/>
  <c r="F29" i="1"/>
  <c r="G30" i="1"/>
  <c r="G31" i="1" s="1"/>
  <c r="H31" i="1"/>
  <c r="L29" i="1" l="1"/>
  <c r="L30" i="1" s="1"/>
  <c r="F30" i="1"/>
  <c r="F31" i="1" l="1"/>
  <c r="F32" i="1" s="1"/>
  <c r="H32" i="1" s="1"/>
  <c r="J32" i="1" s="1"/>
  <c r="L32" i="1" s="1"/>
  <c r="E30" i="1"/>
  <c r="E32" i="1" l="1"/>
  <c r="G32" i="1" s="1"/>
  <c r="I32" i="1" s="1"/>
  <c r="E31" i="1"/>
</calcChain>
</file>

<file path=xl/sharedStrings.xml><?xml version="1.0" encoding="utf-8"?>
<sst xmlns="http://schemas.openxmlformats.org/spreadsheetml/2006/main" count="72" uniqueCount="66">
  <si>
    <t xml:space="preserve">
</t>
  </si>
  <si>
    <t>PLANILHA ORÇAMENTÁRIA COROATÁ</t>
  </si>
  <si>
    <r>
      <rPr>
        <b/>
        <sz val="7"/>
        <color rgb="FF000000"/>
        <rFont val="Arial"/>
        <family val="2"/>
        <charset val="1"/>
      </rPr>
      <t>DATA:</t>
    </r>
    <r>
      <rPr>
        <sz val="7"/>
        <color rgb="FF000000"/>
        <rFont val="Arial"/>
        <family val="2"/>
        <charset val="1"/>
      </rPr>
      <t xml:space="preserve"> 18/05/2020</t>
    </r>
  </si>
  <si>
    <t>Horista = 115,54%</t>
  </si>
  <si>
    <r>
      <rPr>
        <b/>
        <sz val="7"/>
        <color rgb="FF000000"/>
        <rFont val="Arial"/>
        <family val="2"/>
        <charset val="1"/>
      </rPr>
      <t>OBRA:</t>
    </r>
    <r>
      <rPr>
        <sz val="7"/>
        <color rgb="FF000000"/>
        <rFont val="Arial"/>
        <family val="2"/>
        <charset val="1"/>
      </rPr>
      <t xml:space="preserve"> NÚCLEO REGIONAL DE COROATÁ</t>
    </r>
  </si>
  <si>
    <r>
      <rPr>
        <b/>
        <sz val="7"/>
        <color rgb="FFFF0000"/>
        <rFont val="Arial"/>
        <family val="2"/>
        <charset val="1"/>
      </rPr>
      <t>BDI:</t>
    </r>
    <r>
      <rPr>
        <sz val="7"/>
        <color rgb="FFFF0000"/>
        <rFont val="Arial"/>
        <family val="2"/>
        <charset val="1"/>
      </rPr>
      <t xml:space="preserve"> 22,47%</t>
    </r>
  </si>
  <si>
    <t>Mensalista = 72,97%</t>
  </si>
  <si>
    <t>FONTE</t>
  </si>
  <si>
    <t>VERSÃO</t>
  </si>
  <si>
    <t>REF.</t>
  </si>
  <si>
    <r>
      <rPr>
        <b/>
        <sz val="7"/>
        <color rgb="FF000000"/>
        <rFont val="Arial"/>
        <family val="2"/>
        <charset val="1"/>
      </rPr>
      <t xml:space="preserve">LOCAL: </t>
    </r>
    <r>
      <rPr>
        <sz val="7"/>
        <color rgb="FF000000"/>
        <rFont val="Arial"/>
        <family val="2"/>
        <charset val="1"/>
      </rPr>
      <t>RUA NOVA, S/N, CENTRO COROATÁ-MA</t>
    </r>
  </si>
  <si>
    <t>SINAPI</t>
  </si>
  <si>
    <t>ORSE</t>
  </si>
  <si>
    <t>Caema</t>
  </si>
  <si>
    <t>MA 2019/12</t>
  </si>
  <si>
    <t>SBC</t>
  </si>
  <si>
    <t>MA 2020/04 - São Luís</t>
  </si>
  <si>
    <t>SEINFRA</t>
  </si>
  <si>
    <t>CE 026.1 COM DESONERAÇÃO</t>
  </si>
  <si>
    <t>SETOP</t>
  </si>
  <si>
    <t>MG 2020/01 - Jequit. e Mucuri COM DESONERAÇÃO</t>
  </si>
  <si>
    <t>SICRO</t>
  </si>
  <si>
    <t>MA 2016/11 SEM DESONERAÇÃO</t>
  </si>
  <si>
    <t>SICRO NOVO</t>
  </si>
  <si>
    <t>MA 2019/10</t>
  </si>
  <si>
    <t>PRÓPRIA</t>
  </si>
  <si>
    <t>MA - COMPOSIÇÕES PRÓPRIAS</t>
  </si>
  <si>
    <t>CRONOGRAMA FÍSICO-FINANCEIRO</t>
  </si>
  <si>
    <t>ITEM</t>
  </si>
  <si>
    <t>DESCRIÇÃO</t>
  </si>
  <si>
    <t>%</t>
  </si>
  <si>
    <t>VALOR (R$)</t>
  </si>
  <si>
    <t>20 DIAS</t>
  </si>
  <si>
    <t>40 DIAS</t>
  </si>
  <si>
    <t>60 DIAS</t>
  </si>
  <si>
    <t>Total parcela</t>
  </si>
  <si>
    <t>R$</t>
  </si>
  <si>
    <t>1</t>
  </si>
  <si>
    <t>SERVIÇOS PRELIMINARES</t>
  </si>
  <si>
    <t>2</t>
  </si>
  <si>
    <t>TERRAPLANAGEM</t>
  </si>
  <si>
    <t>3</t>
  </si>
  <si>
    <t>FUNDAÇÕES</t>
  </si>
  <si>
    <t>4</t>
  </si>
  <si>
    <t>CONTAINER MONTADO IN LOCO</t>
  </si>
  <si>
    <t>5</t>
  </si>
  <si>
    <t>COBERTURA</t>
  </si>
  <si>
    <t>6</t>
  </si>
  <si>
    <t>PISO</t>
  </si>
  <si>
    <t>7</t>
  </si>
  <si>
    <t>PAREDES</t>
  </si>
  <si>
    <t>8</t>
  </si>
  <si>
    <t>ESQUADRIAS</t>
  </si>
  <si>
    <t>9</t>
  </si>
  <si>
    <t>INSTALAÇÕES</t>
  </si>
  <si>
    <t>10</t>
  </si>
  <si>
    <t>PAISAGISMO</t>
  </si>
  <si>
    <t>11</t>
  </si>
  <si>
    <t>LIMPEZA E CARGAS MANUAIS</t>
  </si>
  <si>
    <t>12</t>
  </si>
  <si>
    <t>MOBILZAÇÃO E DESMOBILIZAÇÃO</t>
  </si>
  <si>
    <t>13</t>
  </si>
  <si>
    <t>ADMINISTRAÇÃO CENTRAL</t>
  </si>
  <si>
    <t>VALOR TOTAL</t>
  </si>
  <si>
    <t>VALOR TOTAL C/ BDI</t>
  </si>
  <si>
    <t xml:space="preserve"> TOTAL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</si>
</sst>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R$&quot;* #,##0.00_-;&quot;-R$&quot;* #,##0.00_-;_-&quot;R$&quot;* \-??_-;_-@_-"/>
    <numFmt numFmtId="165" formatCode="0.000"/>
  </numFmts>
  <fonts count="17">
    <font>
      <sz val="11"/>
      <color rgb="FF000000"/>
      <name val="Calibri"/>
      <family val="2"/>
      <charset val="1"/>
    </font>
    <font>
      <b/>
      <sz val="7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7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sz val="7"/>
      <color rgb="FFFF0000"/>
      <name val="Arial"/>
      <family val="2"/>
      <charset val="1"/>
    </font>
    <font>
      <b/>
      <sz val="7"/>
      <color rgb="FFFF0000"/>
      <name val="Arial"/>
      <family val="2"/>
      <charset val="1"/>
    </font>
    <font>
      <sz val="6"/>
      <color rgb="FF000000"/>
      <name val="Arial"/>
      <family val="2"/>
      <charset val="1"/>
    </font>
    <font>
      <b/>
      <sz val="8"/>
      <name val="Calibri"/>
      <charset val="1"/>
    </font>
    <font>
      <b/>
      <sz val="8"/>
      <name val="Calibri"/>
      <family val="2"/>
      <charset val="1"/>
    </font>
    <font>
      <b/>
      <sz val="6"/>
      <name val="Calibri"/>
      <charset val="1"/>
    </font>
    <font>
      <sz val="8"/>
      <name val="Calibri"/>
      <charset val="1"/>
    </font>
    <font>
      <sz val="8"/>
      <name val="Arial"/>
      <charset val="1"/>
    </font>
    <font>
      <sz val="8"/>
      <color rgb="FF000000"/>
      <name val="Arial"/>
      <family val="2"/>
      <charset val="1"/>
    </font>
    <font>
      <sz val="7"/>
      <color rgb="FF000000"/>
      <name val="Arial"/>
      <charset val="2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rgb="FFDFDFDF"/>
        <bgColor rgb="FFCCFF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3">
    <xf numFmtId="0" fontId="0" fillId="0" borderId="0"/>
    <xf numFmtId="164" fontId="16" fillId="0" borderId="0" applyBorder="0" applyProtection="0"/>
    <xf numFmtId="9" fontId="16" fillId="0" borderId="0" applyBorder="0" applyProtection="0"/>
  </cellStyleXfs>
  <cellXfs count="43">
    <xf numFmtId="0" fontId="0" fillId="0" borderId="0" xfId="0"/>
    <xf numFmtId="164" fontId="14" fillId="3" borderId="9" xfId="1" applyFont="1" applyFill="1" applyBorder="1" applyAlignment="1" applyProtection="1">
      <alignment horizontal="right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17" fontId="7" fillId="0" borderId="10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0" xfId="0" applyFont="1"/>
    <xf numFmtId="0" fontId="0" fillId="0" borderId="5" xfId="0" applyBorder="1"/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10" fontId="7" fillId="0" borderId="1" xfId="2" applyNumberFormat="1" applyFont="1" applyBorder="1" applyAlignment="1" applyProtection="1">
      <alignment horizontal="center" vertical="center" wrapText="1"/>
    </xf>
    <xf numFmtId="4" fontId="4" fillId="0" borderId="12" xfId="0" applyNumberFormat="1" applyFont="1" applyBorder="1" applyAlignment="1" applyProtection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9" fontId="7" fillId="0" borderId="1" xfId="2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0" fontId="0" fillId="0" borderId="1" xfId="2" applyNumberFormat="1" applyFont="1" applyBorder="1" applyAlignment="1" applyProtection="1">
      <alignment wrapText="1"/>
      <protection locked="0"/>
    </xf>
    <xf numFmtId="0" fontId="0" fillId="3" borderId="13" xfId="0" applyFont="1" applyFill="1" applyBorder="1" applyAlignment="1" applyProtection="1">
      <alignment wrapText="1"/>
      <protection locked="0"/>
    </xf>
    <xf numFmtId="0" fontId="13" fillId="3" borderId="8" xfId="0" applyFont="1" applyFill="1" applyBorder="1" applyAlignment="1" applyProtection="1">
      <alignment wrapText="1"/>
      <protection locked="0"/>
    </xf>
    <xf numFmtId="10" fontId="4" fillId="3" borderId="7" xfId="0" applyNumberFormat="1" applyFont="1" applyFill="1" applyBorder="1" applyAlignment="1" applyProtection="1">
      <alignment horizontal="center" vertical="center" wrapText="1"/>
    </xf>
    <xf numFmtId="4" fontId="4" fillId="3" borderId="7" xfId="0" applyNumberFormat="1" applyFont="1" applyFill="1" applyBorder="1" applyAlignment="1" applyProtection="1">
      <alignment horizontal="right" vertical="center" wrapText="1"/>
    </xf>
    <xf numFmtId="0" fontId="0" fillId="3" borderId="14" xfId="0" applyFont="1" applyFill="1" applyBorder="1" applyAlignment="1" applyProtection="1">
      <alignment wrapText="1"/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10" fontId="4" fillId="3" borderId="1" xfId="0" applyNumberFormat="1" applyFont="1" applyFill="1" applyBorder="1" applyAlignment="1" applyProtection="1">
      <alignment horizontal="center" vertical="center" wrapText="1"/>
    </xf>
    <xf numFmtId="4" fontId="4" fillId="3" borderId="16" xfId="0" applyNumberFormat="1" applyFont="1" applyFill="1" applyBorder="1" applyAlignment="1" applyProtection="1">
      <alignment horizontal="right" vertical="center" wrapText="1"/>
    </xf>
    <xf numFmtId="164" fontId="3" fillId="3" borderId="15" xfId="1" applyFont="1" applyFill="1" applyBorder="1" applyAlignment="1" applyProtection="1">
      <alignment horizontal="right" vertical="center" wrapText="1"/>
    </xf>
    <xf numFmtId="0" fontId="15" fillId="0" borderId="0" xfId="0" applyFont="1"/>
    <xf numFmtId="164" fontId="0" fillId="0" borderId="0" xfId="0" applyNumberFormat="1"/>
    <xf numFmtId="165" fontId="0" fillId="0" borderId="0" xfId="0" applyNumberFormat="1"/>
    <xf numFmtId="164" fontId="3" fillId="3" borderId="15" xfId="1" applyFont="1" applyFill="1" applyBorder="1" applyAlignment="1" applyProtection="1">
      <alignment horizontal="center" vertical="center" wrapText="1"/>
    </xf>
    <xf numFmtId="164" fontId="14" fillId="3" borderId="9" xfId="1" applyFont="1" applyFill="1" applyBorder="1" applyAlignment="1" applyProtection="1">
      <alignment horizontal="center" vertical="center" wrapText="1"/>
    </xf>
    <xf numFmtId="0" fontId="13" fillId="3" borderId="17" xfId="0" applyFont="1" applyFill="1" applyBorder="1" applyAlignment="1" applyProtection="1">
      <alignment horizontal="left" vertical="center" wrapText="1"/>
      <protection locked="0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347760</xdr:colOff>
      <xdr:row>1</xdr:row>
      <xdr:rowOff>98280</xdr:rowOff>
    </xdr:from>
    <xdr:to>
      <xdr:col>1</xdr:col>
      <xdr:colOff>1251720</xdr:colOff>
      <xdr:row>8</xdr:row>
      <xdr:rowOff>45000</xdr:rowOff>
    </xdr:to>
    <xdr:pic>
      <xdr:nvPicPr>
        <xdr:cNvPr id="2" name="Imagem 2" descr="dpe-ma-defensoria-publica-do-estado-do-maranhao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347760" y="288720"/>
          <a:ext cx="1317240" cy="118872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asobrinho\Downloads\SOR-COROAT&#193;-OSXX-R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CAMENTO"/>
      <sheetName val="Plan1"/>
    </sheetNames>
    <sheetDataSet>
      <sheetData sheetId="0">
        <row r="15">
          <cell r="I15">
            <v>19314.07</v>
          </cell>
        </row>
        <row r="26">
          <cell r="I26">
            <v>9643.7099999999991</v>
          </cell>
        </row>
        <row r="32">
          <cell r="I32">
            <v>6325.19</v>
          </cell>
        </row>
        <row r="44">
          <cell r="I44">
            <v>64438.41</v>
          </cell>
        </row>
        <row r="128">
          <cell r="I128">
            <v>33038.25</v>
          </cell>
        </row>
        <row r="141">
          <cell r="I141">
            <v>9484.86</v>
          </cell>
        </row>
        <row r="150">
          <cell r="I150">
            <v>28115.279999999999</v>
          </cell>
        </row>
        <row r="160">
          <cell r="I160">
            <v>19009.560000000001</v>
          </cell>
        </row>
        <row r="165">
          <cell r="I165">
            <v>12642.94</v>
          </cell>
        </row>
        <row r="215">
          <cell r="I215">
            <v>2532</v>
          </cell>
        </row>
        <row r="224">
          <cell r="I224">
            <v>657.16</v>
          </cell>
        </row>
        <row r="227">
          <cell r="I227">
            <v>2481.96</v>
          </cell>
        </row>
        <row r="230">
          <cell r="I230">
            <v>30825.54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0"/>
  <sheetViews>
    <sheetView tabSelected="1" zoomScaleNormal="100" workbookViewId="0">
      <selection activeCell="J36" sqref="J36"/>
    </sheetView>
  </sheetViews>
  <sheetFormatPr defaultColWidth="8.7109375" defaultRowHeight="15"/>
  <cols>
    <col min="1" max="1" width="5.85546875" customWidth="1"/>
    <col min="2" max="2" width="25" customWidth="1"/>
    <col min="3" max="3" width="8.140625" customWidth="1"/>
    <col min="4" max="4" width="10" customWidth="1"/>
    <col min="5" max="5" width="6.28515625" customWidth="1"/>
    <col min="6" max="6" width="8.28515625" customWidth="1"/>
    <col min="7" max="7" width="6.28515625" customWidth="1"/>
    <col min="8" max="8" width="8.28515625" customWidth="1"/>
    <col min="9" max="9" width="6.140625" customWidth="1"/>
    <col min="10" max="10" width="8.28515625" customWidth="1"/>
    <col min="11" max="11" width="6.5703125" customWidth="1"/>
    <col min="12" max="12" width="10.140625" customWidth="1"/>
  </cols>
  <sheetData>
    <row r="1" spans="1:1024" s="15" customFormat="1" ht="15" customHeight="1">
      <c r="A1" s="14" t="s">
        <v>0</v>
      </c>
      <c r="B1" s="14"/>
      <c r="C1" s="13" t="s">
        <v>1</v>
      </c>
      <c r="D1" s="13"/>
      <c r="E1" s="13"/>
      <c r="F1" s="13"/>
      <c r="G1" s="13"/>
      <c r="H1" s="13"/>
      <c r="I1" s="12" t="s">
        <v>2</v>
      </c>
      <c r="J1" s="12"/>
      <c r="K1" s="11" t="s">
        <v>3</v>
      </c>
      <c r="L1" s="11"/>
      <c r="P1" s="16"/>
      <c r="Q1"/>
      <c r="R1"/>
      <c r="S1"/>
      <c r="T1"/>
      <c r="AMI1"/>
      <c r="AMJ1"/>
    </row>
    <row r="2" spans="1:1024" s="15" customFormat="1" ht="15" customHeight="1">
      <c r="A2" s="14"/>
      <c r="B2" s="14"/>
      <c r="C2" s="10" t="s">
        <v>4</v>
      </c>
      <c r="D2" s="10"/>
      <c r="E2" s="10"/>
      <c r="F2" s="10"/>
      <c r="G2" s="10"/>
      <c r="H2" s="10"/>
      <c r="I2" s="9" t="s">
        <v>5</v>
      </c>
      <c r="J2" s="9"/>
      <c r="K2" s="8" t="s">
        <v>6</v>
      </c>
      <c r="L2" s="8"/>
      <c r="P2"/>
      <c r="Q2"/>
      <c r="R2"/>
      <c r="S2"/>
      <c r="T2"/>
      <c r="AMI2"/>
      <c r="AMJ2"/>
    </row>
    <row r="3" spans="1:1024" s="15" customFormat="1" ht="13.9" customHeight="1">
      <c r="A3" s="14"/>
      <c r="B3" s="14"/>
      <c r="C3" s="10"/>
      <c r="D3" s="10"/>
      <c r="E3" s="10"/>
      <c r="F3" s="10"/>
      <c r="G3" s="10"/>
      <c r="H3" s="10"/>
      <c r="I3" s="7" t="s">
        <v>7</v>
      </c>
      <c r="J3" s="7"/>
      <c r="K3" s="17" t="s">
        <v>8</v>
      </c>
      <c r="L3" s="18" t="s">
        <v>9</v>
      </c>
      <c r="P3"/>
      <c r="Q3"/>
      <c r="R3"/>
      <c r="S3"/>
      <c r="T3"/>
      <c r="AMI3"/>
      <c r="AMJ3"/>
    </row>
    <row r="4" spans="1:1024" s="15" customFormat="1" ht="13.9" customHeight="1">
      <c r="A4" s="14"/>
      <c r="B4" s="14"/>
      <c r="C4" s="10" t="s">
        <v>10</v>
      </c>
      <c r="D4" s="10"/>
      <c r="E4" s="10"/>
      <c r="F4" s="10"/>
      <c r="G4" s="10"/>
      <c r="H4" s="10"/>
      <c r="I4" s="6" t="s">
        <v>11</v>
      </c>
      <c r="J4" s="6"/>
      <c r="K4" s="6">
        <v>43922</v>
      </c>
      <c r="L4" s="6"/>
      <c r="P4"/>
      <c r="Q4"/>
      <c r="R4"/>
      <c r="S4"/>
      <c r="T4"/>
      <c r="AMI4"/>
      <c r="AMJ4"/>
    </row>
    <row r="5" spans="1:1024" s="15" customFormat="1" ht="13.9" customHeight="1">
      <c r="A5" s="14"/>
      <c r="B5" s="14"/>
      <c r="C5" s="10"/>
      <c r="D5" s="10"/>
      <c r="E5" s="10"/>
      <c r="F5" s="10"/>
      <c r="G5" s="10"/>
      <c r="H5" s="10"/>
      <c r="I5" s="6" t="s">
        <v>12</v>
      </c>
      <c r="J5" s="6"/>
      <c r="K5" s="6">
        <v>43862</v>
      </c>
      <c r="L5" s="6"/>
      <c r="P5"/>
      <c r="Q5"/>
      <c r="R5"/>
      <c r="S5"/>
      <c r="T5"/>
      <c r="AMI5"/>
      <c r="AMJ5"/>
    </row>
    <row r="6" spans="1:1024" s="15" customFormat="1" ht="13.9" customHeight="1">
      <c r="A6" s="14"/>
      <c r="B6" s="14"/>
      <c r="C6" s="10"/>
      <c r="D6" s="10"/>
      <c r="E6" s="10"/>
      <c r="F6" s="10"/>
      <c r="G6" s="10"/>
      <c r="H6" s="10"/>
      <c r="I6" s="6" t="s">
        <v>13</v>
      </c>
      <c r="J6" s="6"/>
      <c r="K6" s="6" t="s">
        <v>14</v>
      </c>
      <c r="L6" s="6"/>
      <c r="P6"/>
      <c r="Q6"/>
      <c r="R6"/>
      <c r="S6"/>
      <c r="T6"/>
      <c r="AMI6"/>
      <c r="AMJ6"/>
    </row>
    <row r="7" spans="1:1024" s="15" customFormat="1" ht="13.9" customHeight="1">
      <c r="A7" s="14"/>
      <c r="B7" s="14"/>
      <c r="C7" s="10"/>
      <c r="D7" s="10"/>
      <c r="E7" s="10"/>
      <c r="F7" s="10"/>
      <c r="G7" s="10"/>
      <c r="H7" s="10"/>
      <c r="I7" s="6" t="s">
        <v>15</v>
      </c>
      <c r="J7" s="6"/>
      <c r="K7" s="6" t="s">
        <v>16</v>
      </c>
      <c r="L7" s="6"/>
      <c r="P7"/>
      <c r="Q7"/>
      <c r="R7"/>
      <c r="S7"/>
      <c r="T7"/>
      <c r="AMI7"/>
      <c r="AMJ7"/>
    </row>
    <row r="8" spans="1:1024" s="15" customFormat="1" ht="13.9" customHeight="1">
      <c r="A8" s="14"/>
      <c r="B8" s="14"/>
      <c r="C8" s="10"/>
      <c r="D8" s="10"/>
      <c r="E8" s="10"/>
      <c r="F8" s="10"/>
      <c r="G8" s="10"/>
      <c r="H8" s="10"/>
      <c r="I8" s="6" t="s">
        <v>17</v>
      </c>
      <c r="J8" s="6"/>
      <c r="K8" s="6" t="s">
        <v>18</v>
      </c>
      <c r="L8" s="6"/>
      <c r="P8"/>
      <c r="Q8"/>
      <c r="R8"/>
      <c r="S8"/>
      <c r="T8"/>
      <c r="AMI8"/>
      <c r="AMJ8"/>
    </row>
    <row r="9" spans="1:1024" s="15" customFormat="1" ht="15" customHeight="1">
      <c r="A9" s="14"/>
      <c r="B9" s="14"/>
      <c r="C9" s="10"/>
      <c r="D9" s="10"/>
      <c r="E9" s="10"/>
      <c r="F9" s="10"/>
      <c r="G9" s="10"/>
      <c r="H9" s="10"/>
      <c r="I9" s="6" t="s">
        <v>19</v>
      </c>
      <c r="J9" s="6"/>
      <c r="K9" s="6" t="s">
        <v>20</v>
      </c>
      <c r="L9" s="6"/>
      <c r="P9"/>
      <c r="Q9"/>
      <c r="R9"/>
      <c r="S9"/>
      <c r="T9"/>
      <c r="AMI9"/>
      <c r="AMJ9"/>
    </row>
    <row r="10" spans="1:1024" s="15" customFormat="1" ht="13.5" customHeight="1">
      <c r="A10" s="14"/>
      <c r="B10" s="14"/>
      <c r="C10" s="10"/>
      <c r="D10" s="10"/>
      <c r="E10" s="10"/>
      <c r="F10" s="10"/>
      <c r="G10" s="10"/>
      <c r="H10" s="10"/>
      <c r="I10" s="6" t="s">
        <v>21</v>
      </c>
      <c r="J10" s="6"/>
      <c r="K10" s="6" t="s">
        <v>22</v>
      </c>
      <c r="L10" s="6"/>
      <c r="P10"/>
      <c r="Q10"/>
      <c r="R10"/>
      <c r="S10"/>
      <c r="T10"/>
      <c r="AMI10"/>
      <c r="AMJ10"/>
    </row>
    <row r="11" spans="1:1024" s="15" customFormat="1" ht="13.9" customHeight="1">
      <c r="A11" s="14"/>
      <c r="B11" s="14"/>
      <c r="C11" s="10"/>
      <c r="D11" s="10"/>
      <c r="E11" s="10"/>
      <c r="F11" s="10"/>
      <c r="G11" s="10"/>
      <c r="H11" s="10"/>
      <c r="I11" s="6" t="s">
        <v>23</v>
      </c>
      <c r="J11" s="6"/>
      <c r="K11" s="6" t="s">
        <v>24</v>
      </c>
      <c r="L11" s="6"/>
      <c r="P11"/>
      <c r="Q11"/>
      <c r="R11"/>
      <c r="S11"/>
      <c r="T11"/>
      <c r="AMI11"/>
      <c r="AMJ11"/>
    </row>
    <row r="12" spans="1:1024" s="15" customFormat="1" ht="14.85" customHeight="1">
      <c r="A12" s="14"/>
      <c r="B12" s="14"/>
      <c r="C12" s="10"/>
      <c r="D12" s="10"/>
      <c r="E12" s="10"/>
      <c r="F12" s="10"/>
      <c r="G12" s="10"/>
      <c r="H12" s="10"/>
      <c r="I12" s="6" t="s">
        <v>25</v>
      </c>
      <c r="J12" s="6"/>
      <c r="K12" s="6" t="s">
        <v>26</v>
      </c>
      <c r="L12" s="6"/>
      <c r="P12"/>
      <c r="Q12"/>
      <c r="R12"/>
      <c r="S12"/>
      <c r="T12"/>
      <c r="AMI12"/>
      <c r="AMJ12"/>
    </row>
    <row r="13" spans="1:1024" ht="13.9" customHeight="1">
      <c r="A13" s="5" t="s">
        <v>27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02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024" ht="13.9" customHeight="1">
      <c r="A15" s="4" t="s">
        <v>28</v>
      </c>
      <c r="B15" s="4" t="s">
        <v>29</v>
      </c>
      <c r="C15" s="4" t="s">
        <v>30</v>
      </c>
      <c r="D15" s="4" t="s">
        <v>31</v>
      </c>
      <c r="E15" s="3" t="s">
        <v>32</v>
      </c>
      <c r="F15" s="3"/>
      <c r="G15" s="3" t="s">
        <v>33</v>
      </c>
      <c r="H15" s="3"/>
      <c r="I15" s="3" t="s">
        <v>34</v>
      </c>
      <c r="J15" s="3"/>
      <c r="K15" s="2" t="s">
        <v>35</v>
      </c>
      <c r="L15" s="2"/>
    </row>
    <row r="16" spans="1:1024">
      <c r="A16" s="4"/>
      <c r="B16" s="4"/>
      <c r="C16" s="4"/>
      <c r="D16" s="4"/>
      <c r="E16" s="19" t="s">
        <v>30</v>
      </c>
      <c r="F16" s="19" t="s">
        <v>36</v>
      </c>
      <c r="G16" s="19" t="s">
        <v>30</v>
      </c>
      <c r="H16" s="19" t="s">
        <v>36</v>
      </c>
      <c r="I16" s="19" t="s">
        <v>30</v>
      </c>
      <c r="J16" s="19" t="s">
        <v>36</v>
      </c>
      <c r="K16" s="19" t="s">
        <v>30</v>
      </c>
      <c r="L16" s="19"/>
    </row>
    <row r="17" spans="1:12">
      <c r="A17" s="20" t="s">
        <v>37</v>
      </c>
      <c r="B17" s="21" t="s">
        <v>38</v>
      </c>
      <c r="C17" s="22">
        <f>D17/$C$30</f>
        <v>8.0978400345714546E-2</v>
      </c>
      <c r="D17" s="23">
        <f>[1]ORCAMENTO!I15</f>
        <v>19314.07</v>
      </c>
      <c r="E17" s="22">
        <v>1</v>
      </c>
      <c r="F17" s="24">
        <f>E17*D17</f>
        <v>19314.07</v>
      </c>
      <c r="G17" s="22"/>
      <c r="H17" s="24"/>
      <c r="I17" s="22"/>
      <c r="J17" s="24"/>
      <c r="K17" s="25">
        <f>E17+G17+I17</f>
        <v>1</v>
      </c>
      <c r="L17" s="26">
        <f>F17+H17+J17</f>
        <v>19314.07</v>
      </c>
    </row>
    <row r="18" spans="1:12">
      <c r="A18" s="20" t="s">
        <v>39</v>
      </c>
      <c r="B18" s="21" t="s">
        <v>40</v>
      </c>
      <c r="C18" s="22">
        <v>8.1103358033886505E-2</v>
      </c>
      <c r="D18" s="23">
        <f>[1]ORCAMENTO!I26</f>
        <v>9643.7099999999991</v>
      </c>
      <c r="E18" s="22">
        <v>1</v>
      </c>
      <c r="F18" s="24">
        <f>E18*D18</f>
        <v>9643.7099999999991</v>
      </c>
      <c r="G18" s="22"/>
      <c r="H18" s="24"/>
      <c r="I18" s="22"/>
      <c r="J18" s="24"/>
      <c r="K18" s="25">
        <v>1</v>
      </c>
      <c r="L18" s="26">
        <v>9978.7368040000001</v>
      </c>
    </row>
    <row r="19" spans="1:12" ht="12" customHeight="1">
      <c r="A19" s="20" t="s">
        <v>41</v>
      </c>
      <c r="B19" s="21" t="s">
        <v>42</v>
      </c>
      <c r="C19" s="22">
        <f>D19/$C$30</f>
        <v>2.6519722051473883E-2</v>
      </c>
      <c r="D19" s="23">
        <f>[1]ORCAMENTO!I32</f>
        <v>6325.19</v>
      </c>
      <c r="E19" s="22">
        <v>1</v>
      </c>
      <c r="F19" s="24">
        <f>E19*D19</f>
        <v>6325.19</v>
      </c>
      <c r="G19" s="22"/>
      <c r="H19" s="24"/>
      <c r="I19" s="22"/>
      <c r="J19" s="24"/>
      <c r="K19" s="25">
        <f>E19+G19+I19</f>
        <v>1</v>
      </c>
      <c r="L19" s="26">
        <f>F19+H19+J19</f>
        <v>6325.19</v>
      </c>
    </row>
    <row r="20" spans="1:12" ht="12" customHeight="1">
      <c r="A20" s="20" t="s">
        <v>43</v>
      </c>
      <c r="B20" s="21" t="s">
        <v>44</v>
      </c>
      <c r="C20" s="22">
        <v>0.111010501005653</v>
      </c>
      <c r="D20" s="23">
        <f>[1]ORCAMENTO!I44</f>
        <v>64438.41</v>
      </c>
      <c r="E20" s="22">
        <v>0.4</v>
      </c>
      <c r="F20" s="24">
        <f>E20*D20</f>
        <v>25775.364000000001</v>
      </c>
      <c r="G20" s="22">
        <v>0.4</v>
      </c>
      <c r="H20" s="24">
        <f>TRUNC(G20*D20,2)</f>
        <v>25775.360000000001</v>
      </c>
      <c r="I20" s="22">
        <v>0.2</v>
      </c>
      <c r="J20" s="24">
        <f t="shared" ref="J20:J29" si="0">TRUNC(I20*D20,2)</f>
        <v>12887.68</v>
      </c>
      <c r="K20" s="25">
        <v>1</v>
      </c>
      <c r="L20" s="26">
        <v>15015.088</v>
      </c>
    </row>
    <row r="21" spans="1:12" ht="12" customHeight="1">
      <c r="A21" s="20" t="s">
        <v>45</v>
      </c>
      <c r="B21" s="21" t="s">
        <v>46</v>
      </c>
      <c r="C21" s="22">
        <f t="shared" ref="C21:C29" si="1">D21/$C$30</f>
        <v>0.13851998233525112</v>
      </c>
      <c r="D21" s="23">
        <f>[1]ORCAMENTO!I128</f>
        <v>33038.25</v>
      </c>
      <c r="E21" s="22"/>
      <c r="F21" s="24"/>
      <c r="G21" s="22">
        <v>0.5</v>
      </c>
      <c r="H21" s="24">
        <f>TRUNC(G21*D21,2)</f>
        <v>16519.12</v>
      </c>
      <c r="I21" s="22">
        <v>0.5</v>
      </c>
      <c r="J21" s="24">
        <f t="shared" si="0"/>
        <v>16519.12</v>
      </c>
      <c r="K21" s="25">
        <f t="shared" ref="K21:K29" si="2">E21+G21+I21</f>
        <v>1</v>
      </c>
      <c r="L21" s="26">
        <f t="shared" ref="L21:L29" si="3">F21+H21+J21</f>
        <v>33038.239999999998</v>
      </c>
    </row>
    <row r="22" spans="1:12" ht="12" customHeight="1">
      <c r="A22" s="20" t="s">
        <v>47</v>
      </c>
      <c r="B22" s="21" t="s">
        <v>48</v>
      </c>
      <c r="C22" s="22">
        <f t="shared" si="1"/>
        <v>3.9767319384420484E-2</v>
      </c>
      <c r="D22" s="23">
        <f>[1]ORCAMENTO!I141</f>
        <v>9484.86</v>
      </c>
      <c r="E22" s="27"/>
      <c r="F22" s="24"/>
      <c r="G22" s="22">
        <v>0.2</v>
      </c>
      <c r="H22" s="24">
        <f>TRUNC(G22*D22,2)</f>
        <v>1896.97</v>
      </c>
      <c r="I22" s="22">
        <v>0.8</v>
      </c>
      <c r="J22" s="24">
        <f t="shared" si="0"/>
        <v>7587.88</v>
      </c>
      <c r="K22" s="25">
        <f t="shared" si="2"/>
        <v>1</v>
      </c>
      <c r="L22" s="26">
        <f t="shared" si="3"/>
        <v>9484.85</v>
      </c>
    </row>
    <row r="23" spans="1:12" ht="12" customHeight="1">
      <c r="A23" s="20" t="s">
        <v>49</v>
      </c>
      <c r="B23" s="21" t="s">
        <v>50</v>
      </c>
      <c r="C23" s="22">
        <f t="shared" si="1"/>
        <v>0.11787936978958144</v>
      </c>
      <c r="D23" s="23">
        <f>[1]ORCAMENTO!I150</f>
        <v>28115.279999999999</v>
      </c>
      <c r="E23" s="22">
        <v>0.6</v>
      </c>
      <c r="F23" s="24">
        <f>E23*D23</f>
        <v>16869.167999999998</v>
      </c>
      <c r="G23" s="22">
        <v>0.2</v>
      </c>
      <c r="H23" s="24">
        <f>TRUNC(G23*D23,2)</f>
        <v>5623.05</v>
      </c>
      <c r="I23" s="22">
        <v>0.2</v>
      </c>
      <c r="J23" s="24">
        <f t="shared" si="0"/>
        <v>5623.05</v>
      </c>
      <c r="K23" s="25">
        <f t="shared" si="2"/>
        <v>1</v>
      </c>
      <c r="L23" s="26">
        <f t="shared" si="3"/>
        <v>28115.267999999996</v>
      </c>
    </row>
    <row r="24" spans="1:12" ht="12" customHeight="1">
      <c r="A24" s="20" t="s">
        <v>51</v>
      </c>
      <c r="B24" s="21" t="s">
        <v>52</v>
      </c>
      <c r="C24" s="22">
        <f t="shared" si="1"/>
        <v>7.9701676553718695E-2</v>
      </c>
      <c r="D24" s="23">
        <f>[1]ORCAMENTO!I160</f>
        <v>19009.560000000001</v>
      </c>
      <c r="E24" s="27"/>
      <c r="F24" s="24"/>
      <c r="G24" s="22"/>
      <c r="H24" s="24"/>
      <c r="I24" s="22">
        <v>1</v>
      </c>
      <c r="J24" s="24">
        <f t="shared" si="0"/>
        <v>19009.560000000001</v>
      </c>
      <c r="K24" s="25">
        <f t="shared" si="2"/>
        <v>1</v>
      </c>
      <c r="L24" s="26">
        <f t="shared" si="3"/>
        <v>19009.560000000001</v>
      </c>
    </row>
    <row r="25" spans="1:12" ht="12" customHeight="1">
      <c r="A25" s="20" t="s">
        <v>53</v>
      </c>
      <c r="B25" s="21" t="s">
        <v>54</v>
      </c>
      <c r="C25" s="22">
        <f t="shared" si="1"/>
        <v>5.3008250299747713E-2</v>
      </c>
      <c r="D25" s="23">
        <f>[1]ORCAMENTO!I165</f>
        <v>12642.94</v>
      </c>
      <c r="E25" s="22"/>
      <c r="F25" s="24"/>
      <c r="G25" s="22">
        <v>0.4</v>
      </c>
      <c r="H25" s="24">
        <f>TRUNC(G25*D25,2)</f>
        <v>5057.17</v>
      </c>
      <c r="I25" s="22">
        <v>0.6</v>
      </c>
      <c r="J25" s="24">
        <f t="shared" si="0"/>
        <v>7585.76</v>
      </c>
      <c r="K25" s="25">
        <f t="shared" si="2"/>
        <v>1</v>
      </c>
      <c r="L25" s="26">
        <f t="shared" si="3"/>
        <v>12642.93</v>
      </c>
    </row>
    <row r="26" spans="1:12" ht="12" customHeight="1">
      <c r="A26" s="20" t="s">
        <v>55</v>
      </c>
      <c r="B26" s="21" t="s">
        <v>56</v>
      </c>
      <c r="C26" s="22">
        <f t="shared" si="1"/>
        <v>1.0615955605180536E-2</v>
      </c>
      <c r="D26" s="23">
        <f>[1]ORCAMENTO!I215</f>
        <v>2532</v>
      </c>
      <c r="E26" s="27"/>
      <c r="F26" s="24"/>
      <c r="G26" s="22"/>
      <c r="H26" s="24"/>
      <c r="I26" s="22">
        <v>1</v>
      </c>
      <c r="J26" s="24">
        <f t="shared" si="0"/>
        <v>2532</v>
      </c>
      <c r="K26" s="25">
        <f t="shared" si="2"/>
        <v>1</v>
      </c>
      <c r="L26" s="26">
        <f t="shared" si="3"/>
        <v>2532</v>
      </c>
    </row>
    <row r="27" spans="1:12">
      <c r="A27" s="20" t="s">
        <v>57</v>
      </c>
      <c r="B27" s="21" t="s">
        <v>58</v>
      </c>
      <c r="C27" s="22">
        <f t="shared" si="1"/>
        <v>2.7552849073856399E-3</v>
      </c>
      <c r="D27" s="23">
        <f>[1]ORCAMENTO!I224</f>
        <v>657.16</v>
      </c>
      <c r="E27" s="22"/>
      <c r="F27" s="24"/>
      <c r="G27" s="22"/>
      <c r="H27" s="24"/>
      <c r="I27" s="22">
        <v>1</v>
      </c>
      <c r="J27" s="24">
        <f t="shared" si="0"/>
        <v>657.16</v>
      </c>
      <c r="K27" s="25">
        <f t="shared" si="2"/>
        <v>1</v>
      </c>
      <c r="L27" s="26">
        <f t="shared" si="3"/>
        <v>657.16</v>
      </c>
    </row>
    <row r="28" spans="1:12" ht="22.5">
      <c r="A28" s="20" t="s">
        <v>59</v>
      </c>
      <c r="B28" s="21" t="s">
        <v>60</v>
      </c>
      <c r="C28" s="22">
        <f t="shared" si="1"/>
        <v>1.0406152122367252E-2</v>
      </c>
      <c r="D28" s="23">
        <f>[1]ORCAMENTO!I227</f>
        <v>2481.96</v>
      </c>
      <c r="E28" s="22">
        <v>0.5</v>
      </c>
      <c r="F28" s="24">
        <f>E28*D28</f>
        <v>1240.98</v>
      </c>
      <c r="G28" s="27"/>
      <c r="H28" s="24"/>
      <c r="I28" s="22">
        <v>0.5</v>
      </c>
      <c r="J28" s="24">
        <f t="shared" si="0"/>
        <v>1240.98</v>
      </c>
      <c r="K28" s="25">
        <f t="shared" si="2"/>
        <v>1</v>
      </c>
      <c r="L28" s="26">
        <f t="shared" si="3"/>
        <v>2481.96</v>
      </c>
    </row>
    <row r="29" spans="1:12">
      <c r="A29" s="20" t="s">
        <v>61</v>
      </c>
      <c r="B29" s="21" t="s">
        <v>62</v>
      </c>
      <c r="C29" s="22">
        <f t="shared" si="1"/>
        <v>0.12924271885691818</v>
      </c>
      <c r="D29" s="23">
        <f>[1]ORCAMENTO!I230</f>
        <v>30825.54</v>
      </c>
      <c r="E29" s="22">
        <f>E34</f>
        <v>0.38119794751039077</v>
      </c>
      <c r="F29" s="24">
        <f>E29*D29</f>
        <v>11750.632578899451</v>
      </c>
      <c r="G29" s="22">
        <f>G34</f>
        <v>0.26420827395007374</v>
      </c>
      <c r="H29" s="24">
        <f>TRUNC(G29*D29,2)</f>
        <v>8144.36</v>
      </c>
      <c r="I29" s="22">
        <f>I34</f>
        <v>0.35459354741850085</v>
      </c>
      <c r="J29" s="24">
        <f t="shared" si="0"/>
        <v>10930.53</v>
      </c>
      <c r="K29" s="25">
        <f t="shared" si="2"/>
        <v>0.99999976887896547</v>
      </c>
      <c r="L29" s="26">
        <f t="shared" si="3"/>
        <v>30825.52257889945</v>
      </c>
    </row>
    <row r="30" spans="1:12" ht="12" customHeight="1">
      <c r="A30" s="28"/>
      <c r="B30" s="29" t="s">
        <v>63</v>
      </c>
      <c r="C30" s="1">
        <f>SUM(D17:D29)-0.02</f>
        <v>238508.91</v>
      </c>
      <c r="D30" s="1"/>
      <c r="E30" s="30">
        <f>F30/C30</f>
        <v>0.38119797947548151</v>
      </c>
      <c r="F30" s="31">
        <f>SUM(F17:F29)</f>
        <v>90919.114578899462</v>
      </c>
      <c r="G30" s="30">
        <f>H30/C30</f>
        <v>0.2642082847135564</v>
      </c>
      <c r="H30" s="31">
        <f>SUM(H17:H29)</f>
        <v>63016.03</v>
      </c>
      <c r="I30" s="30">
        <f>J30/C30</f>
        <v>0.35459354537321058</v>
      </c>
      <c r="J30" s="31">
        <f>SUM(J17:J29)</f>
        <v>84573.72</v>
      </c>
      <c r="K30" s="32"/>
      <c r="L30" s="40">
        <f>SUM(L17:L29)+0.05</f>
        <v>189420.62538289945</v>
      </c>
    </row>
    <row r="31" spans="1:12" ht="12" customHeight="1">
      <c r="A31" s="33"/>
      <c r="B31" s="29" t="s">
        <v>64</v>
      </c>
      <c r="C31" s="41">
        <f>C30*1.2247+0.03</f>
        <v>292101.892077</v>
      </c>
      <c r="D31" s="41"/>
      <c r="E31" s="34">
        <f>E30</f>
        <v>0.38119797947548151</v>
      </c>
      <c r="F31" s="35">
        <f>F30*(1+0.2247)</f>
        <v>111348.63962477817</v>
      </c>
      <c r="G31" s="34">
        <f>G30</f>
        <v>0.2642082847135564</v>
      </c>
      <c r="H31" s="35">
        <f>H30*(1+0.2247)</f>
        <v>77175.731940999991</v>
      </c>
      <c r="I31" s="34">
        <f>I30</f>
        <v>0.35459354537321058</v>
      </c>
      <c r="J31" s="35">
        <f>J30*(1+0.2247)</f>
        <v>103577.43488399999</v>
      </c>
      <c r="K31" s="33"/>
      <c r="L31" s="40"/>
    </row>
    <row r="32" spans="1:12" ht="12" customHeight="1">
      <c r="A32" s="33"/>
      <c r="B32" s="42" t="s">
        <v>65</v>
      </c>
      <c r="C32" s="42"/>
      <c r="D32" s="42"/>
      <c r="E32" s="34">
        <f>E30</f>
        <v>0.38119797947548151</v>
      </c>
      <c r="F32" s="35">
        <f>F31</f>
        <v>111348.63962477817</v>
      </c>
      <c r="G32" s="34">
        <f>E32+G30</f>
        <v>0.6454062641890379</v>
      </c>
      <c r="H32" s="35">
        <f>F32+H31</f>
        <v>188524.37156577816</v>
      </c>
      <c r="I32" s="34">
        <f>G32+I31</f>
        <v>0.99999980956224843</v>
      </c>
      <c r="J32" s="35">
        <f>H32+J31+0.08</f>
        <v>292101.88644977816</v>
      </c>
      <c r="K32" s="33"/>
      <c r="L32" s="36">
        <f>J32</f>
        <v>292101.88644977816</v>
      </c>
    </row>
    <row r="34" spans="5:9">
      <c r="E34" s="37">
        <f>SUM(F17:F28)/SUM($D$17:$D$28)</f>
        <v>0.38119794751039077</v>
      </c>
      <c r="F34" s="37"/>
      <c r="G34" s="37">
        <f>SUM(H17:H28)/SUM($D$17:$D$28)</f>
        <v>0.26420827395007374</v>
      </c>
      <c r="H34" s="37"/>
      <c r="I34" s="37">
        <f>SUM(J17:J28)/SUM($D$17:$D$28)</f>
        <v>0.35459354741850085</v>
      </c>
    </row>
    <row r="36" spans="5:9">
      <c r="H36" s="38"/>
    </row>
    <row r="40" spans="5:9">
      <c r="F40" s="39"/>
    </row>
  </sheetData>
  <mergeCells count="40">
    <mergeCell ref="C30:D30"/>
    <mergeCell ref="L30:L31"/>
    <mergeCell ref="C31:D31"/>
    <mergeCell ref="B32:D32"/>
    <mergeCell ref="A13:L14"/>
    <mergeCell ref="A15:A16"/>
    <mergeCell ref="B15:B16"/>
    <mergeCell ref="C15:C16"/>
    <mergeCell ref="D15:D16"/>
    <mergeCell ref="E15:F15"/>
    <mergeCell ref="G15:H15"/>
    <mergeCell ref="I15:J15"/>
    <mergeCell ref="K15:L15"/>
    <mergeCell ref="I10:J10"/>
    <mergeCell ref="K10:L10"/>
    <mergeCell ref="I11:J11"/>
    <mergeCell ref="K11:L11"/>
    <mergeCell ref="I12:J12"/>
    <mergeCell ref="K12:L12"/>
    <mergeCell ref="K7:L7"/>
    <mergeCell ref="I8:J8"/>
    <mergeCell ref="K8:L8"/>
    <mergeCell ref="I9:J9"/>
    <mergeCell ref="K9:L9"/>
    <mergeCell ref="A1:B12"/>
    <mergeCell ref="C1:H1"/>
    <mergeCell ref="I1:J1"/>
    <mergeCell ref="K1:L1"/>
    <mergeCell ref="C2:H3"/>
    <mergeCell ref="I2:J2"/>
    <mergeCell ref="K2:L2"/>
    <mergeCell ref="I3:J3"/>
    <mergeCell ref="C4:H12"/>
    <mergeCell ref="I4:J4"/>
    <mergeCell ref="K4:L4"/>
    <mergeCell ref="I5:J5"/>
    <mergeCell ref="K5:L5"/>
    <mergeCell ref="I6:J6"/>
    <mergeCell ref="K6:L6"/>
    <mergeCell ref="I7:J7"/>
  </mergeCells>
  <pageMargins left="0.70833333333333304" right="0.70833333333333304" top="0.74791666666666701" bottom="0.74791666666666701" header="0.51180555555555496" footer="0.51180555555555496"/>
  <pageSetup firstPageNumber="0" fitToWidth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orcamento</vt:lpstr>
      <vt:lpstr>orcamento!Area_de_impressao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Lia Valeria da Silva Garcez</dc:creator>
  <dc:description/>
  <cp:lastModifiedBy>Lia Valeria da Silva Garcez</cp:lastModifiedBy>
  <cp:revision>2</cp:revision>
  <dcterms:created xsi:type="dcterms:W3CDTF">2019-09-20T22:11:00Z</dcterms:created>
  <dcterms:modified xsi:type="dcterms:W3CDTF">2020-07-13T13:50:57Z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