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VSGAR~1\AppData\Local\Temp\Rar$DIa8560.34511\"/>
    </mc:Choice>
  </mc:AlternateContent>
  <bookViews>
    <workbookView xWindow="0" yWindow="0" windowWidth="28800" windowHeight="12435" tabRatio="500"/>
  </bookViews>
  <sheets>
    <sheet name="NÚCLEOS PARA DEDETIZAÇÃO TOTAL " sheetId="1" r:id="rId1"/>
  </sheets>
  <externalReferences>
    <externalReference r:id="rId2"/>
  </externalReferences>
  <definedNames>
    <definedName name="__DdeLink__1394_2703253275" localSheetId="0">[1]plan1!#REF!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5" i="1" l="1"/>
  <c r="A26" i="1"/>
  <c r="A27" i="1"/>
  <c r="A28" i="1"/>
  <c r="A29" i="1" s="1"/>
  <c r="A30" i="1" s="1"/>
  <c r="A31" i="1" s="1"/>
  <c r="I126" i="1" l="1"/>
  <c r="I127" i="1"/>
  <c r="I128" i="1"/>
  <c r="I129" i="1"/>
  <c r="I130" i="1"/>
  <c r="I131" i="1"/>
  <c r="I125" i="1"/>
  <c r="I111" i="1"/>
  <c r="I121" i="1" s="1"/>
  <c r="I112" i="1"/>
  <c r="I113" i="1"/>
  <c r="I114" i="1"/>
  <c r="I115" i="1"/>
  <c r="I116" i="1"/>
  <c r="I117" i="1"/>
  <c r="I118" i="1"/>
  <c r="I119" i="1"/>
  <c r="I120" i="1"/>
  <c r="I110" i="1"/>
  <c r="I93" i="1"/>
  <c r="I106" i="1" s="1"/>
  <c r="I94" i="1"/>
  <c r="I95" i="1"/>
  <c r="I96" i="1"/>
  <c r="I97" i="1"/>
  <c r="I98" i="1"/>
  <c r="I99" i="1"/>
  <c r="I100" i="1"/>
  <c r="I101" i="1"/>
  <c r="I102" i="1"/>
  <c r="I103" i="1"/>
  <c r="I104" i="1"/>
  <c r="I105" i="1"/>
  <c r="I92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70" i="1"/>
  <c r="I88" i="1" s="1"/>
  <c r="I66" i="1"/>
  <c r="I58" i="1"/>
  <c r="I59" i="1"/>
  <c r="I60" i="1"/>
  <c r="I61" i="1"/>
  <c r="I62" i="1"/>
  <c r="I63" i="1"/>
  <c r="I64" i="1"/>
  <c r="I65" i="1"/>
  <c r="I57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6" i="1"/>
  <c r="I20" i="1"/>
  <c r="I21" i="1"/>
  <c r="I22" i="1"/>
  <c r="I23" i="1"/>
  <c r="I24" i="1"/>
  <c r="I25" i="1"/>
  <c r="I26" i="1"/>
  <c r="I27" i="1"/>
  <c r="I28" i="1"/>
  <c r="I29" i="1"/>
  <c r="I30" i="1"/>
  <c r="I31" i="1"/>
  <c r="I19" i="1"/>
  <c r="I5" i="1"/>
  <c r="I6" i="1"/>
  <c r="I7" i="1"/>
  <c r="I8" i="1"/>
  <c r="I9" i="1"/>
  <c r="I10" i="1"/>
  <c r="I11" i="1"/>
  <c r="I12" i="1"/>
  <c r="I13" i="1"/>
  <c r="I14" i="1"/>
  <c r="I4" i="1"/>
  <c r="I53" i="1"/>
  <c r="I132" i="1" l="1"/>
  <c r="I32" i="1"/>
  <c r="I1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36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70" i="1"/>
  <c r="K58" i="1"/>
  <c r="K59" i="1"/>
  <c r="K60" i="1"/>
  <c r="K61" i="1"/>
  <c r="K62" i="1"/>
  <c r="K63" i="1"/>
  <c r="K64" i="1"/>
  <c r="K65" i="1"/>
  <c r="K57" i="1"/>
  <c r="G131" i="1"/>
  <c r="F131" i="1"/>
  <c r="G130" i="1"/>
  <c r="H130" i="1" s="1"/>
  <c r="K130" i="1" s="1"/>
  <c r="F130" i="1"/>
  <c r="G129" i="1"/>
  <c r="H129" i="1" s="1"/>
  <c r="K129" i="1" s="1"/>
  <c r="F129" i="1"/>
  <c r="F128" i="1"/>
  <c r="G127" i="1"/>
  <c r="F127" i="1"/>
  <c r="G126" i="1"/>
  <c r="F126" i="1"/>
  <c r="H125" i="1"/>
  <c r="K125" i="1" s="1"/>
  <c r="F125" i="1"/>
  <c r="L20" i="1"/>
  <c r="L21" i="1"/>
  <c r="L22" i="1"/>
  <c r="L23" i="1"/>
  <c r="L24" i="1"/>
  <c r="L25" i="1"/>
  <c r="L26" i="1"/>
  <c r="L27" i="1"/>
  <c r="L28" i="1"/>
  <c r="L29" i="1"/>
  <c r="L30" i="1"/>
  <c r="L31" i="1"/>
  <c r="K20" i="1"/>
  <c r="K21" i="1"/>
  <c r="K22" i="1"/>
  <c r="K23" i="1"/>
  <c r="K24" i="1"/>
  <c r="K25" i="1"/>
  <c r="K26" i="1"/>
  <c r="K27" i="1"/>
  <c r="K28" i="1"/>
  <c r="K29" i="1"/>
  <c r="K30" i="1"/>
  <c r="K31" i="1"/>
  <c r="K19" i="1"/>
  <c r="L5" i="1"/>
  <c r="L6" i="1"/>
  <c r="L7" i="1"/>
  <c r="L8" i="1"/>
  <c r="L9" i="1"/>
  <c r="L10" i="1"/>
  <c r="L11" i="1"/>
  <c r="L12" i="1"/>
  <c r="L13" i="1"/>
  <c r="L14" i="1"/>
  <c r="K5" i="1"/>
  <c r="K6" i="1"/>
  <c r="K7" i="1"/>
  <c r="K8" i="1"/>
  <c r="K9" i="1"/>
  <c r="K10" i="1"/>
  <c r="K11" i="1"/>
  <c r="K12" i="1"/>
  <c r="K13" i="1"/>
  <c r="K14" i="1"/>
  <c r="K4" i="1"/>
  <c r="G121" i="1"/>
  <c r="H121" i="1"/>
  <c r="H111" i="1"/>
  <c r="H112" i="1"/>
  <c r="H113" i="1"/>
  <c r="H114" i="1"/>
  <c r="H115" i="1"/>
  <c r="H116" i="1"/>
  <c r="H117" i="1"/>
  <c r="H118" i="1"/>
  <c r="H119" i="1"/>
  <c r="H120" i="1"/>
  <c r="H110" i="1"/>
  <c r="G106" i="1"/>
  <c r="H106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92" i="1"/>
  <c r="G88" i="1"/>
  <c r="H88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70" i="1"/>
  <c r="G66" i="1"/>
  <c r="G128" i="1" s="1"/>
  <c r="H66" i="1"/>
  <c r="H58" i="1"/>
  <c r="H59" i="1"/>
  <c r="H60" i="1"/>
  <c r="H61" i="1"/>
  <c r="H62" i="1"/>
  <c r="H63" i="1"/>
  <c r="H64" i="1"/>
  <c r="H65" i="1"/>
  <c r="H57" i="1"/>
  <c r="G53" i="1"/>
  <c r="H53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36" i="1"/>
  <c r="G32" i="1"/>
  <c r="H32" i="1"/>
  <c r="H20" i="1"/>
  <c r="H21" i="1"/>
  <c r="H22" i="1"/>
  <c r="H23" i="1"/>
  <c r="H24" i="1"/>
  <c r="H25" i="1"/>
  <c r="H26" i="1"/>
  <c r="H27" i="1"/>
  <c r="H28" i="1"/>
  <c r="H29" i="1"/>
  <c r="H30" i="1"/>
  <c r="H31" i="1"/>
  <c r="H19" i="1"/>
  <c r="G15" i="1"/>
  <c r="G125" i="1" s="1"/>
  <c r="H15" i="1"/>
  <c r="H5" i="1"/>
  <c r="H6" i="1"/>
  <c r="H7" i="1"/>
  <c r="H8" i="1"/>
  <c r="H9" i="1"/>
  <c r="H10" i="1"/>
  <c r="H11" i="1"/>
  <c r="H12" i="1"/>
  <c r="H13" i="1"/>
  <c r="H14" i="1"/>
  <c r="H4" i="1"/>
  <c r="H128" i="1" l="1"/>
  <c r="K128" i="1" s="1"/>
  <c r="H131" i="1"/>
  <c r="K131" i="1" s="1"/>
  <c r="G132" i="1"/>
  <c r="H127" i="1"/>
  <c r="K127" i="1" s="1"/>
  <c r="F132" i="1"/>
  <c r="H126" i="1"/>
  <c r="L37" i="1"/>
  <c r="L40" i="1"/>
  <c r="L44" i="1"/>
  <c r="L47" i="1"/>
  <c r="L52" i="1"/>
  <c r="L61" i="1"/>
  <c r="L64" i="1"/>
  <c r="L65" i="1"/>
  <c r="L74" i="1"/>
  <c r="L79" i="1"/>
  <c r="L84" i="1"/>
  <c r="L87" i="1"/>
  <c r="K96" i="1"/>
  <c r="L96" i="1" s="1"/>
  <c r="K97" i="1"/>
  <c r="L97" i="1"/>
  <c r="K100" i="1"/>
  <c r="L100" i="1" s="1"/>
  <c r="K102" i="1"/>
  <c r="L102" i="1" s="1"/>
  <c r="K104" i="1"/>
  <c r="L104" i="1" s="1"/>
  <c r="K105" i="1"/>
  <c r="L105" i="1" s="1"/>
  <c r="K112" i="1"/>
  <c r="L112" i="1" s="1"/>
  <c r="K113" i="1"/>
  <c r="L113" i="1" s="1"/>
  <c r="K116" i="1"/>
  <c r="L116" i="1"/>
  <c r="K117" i="1"/>
  <c r="L117" i="1" s="1"/>
  <c r="K120" i="1"/>
  <c r="L120" i="1" s="1"/>
  <c r="F119" i="1"/>
  <c r="K119" i="1" s="1"/>
  <c r="L119" i="1" s="1"/>
  <c r="F118" i="1"/>
  <c r="K118" i="1" s="1"/>
  <c r="L118" i="1" s="1"/>
  <c r="F117" i="1"/>
  <c r="F115" i="1"/>
  <c r="K115" i="1" s="1"/>
  <c r="L115" i="1" s="1"/>
  <c r="G114" i="1"/>
  <c r="K114" i="1" s="1"/>
  <c r="L114" i="1" s="1"/>
  <c r="F113" i="1"/>
  <c r="F112" i="1"/>
  <c r="F111" i="1"/>
  <c r="K111" i="1" s="1"/>
  <c r="L111" i="1" s="1"/>
  <c r="F110" i="1"/>
  <c r="F104" i="1"/>
  <c r="F103" i="1"/>
  <c r="K103" i="1" s="1"/>
  <c r="L103" i="1" s="1"/>
  <c r="F102" i="1"/>
  <c r="G101" i="1"/>
  <c r="K101" i="1" s="1"/>
  <c r="L101" i="1" s="1"/>
  <c r="G100" i="1"/>
  <c r="H132" i="1" l="1"/>
  <c r="K126" i="1"/>
  <c r="F99" i="1"/>
  <c r="K99" i="1" s="1"/>
  <c r="L99" i="1" s="1"/>
  <c r="F98" i="1"/>
  <c r="K98" i="1" s="1"/>
  <c r="L98" i="1" s="1"/>
  <c r="F95" i="1"/>
  <c r="K95" i="1" s="1"/>
  <c r="L95" i="1" s="1"/>
  <c r="F94" i="1"/>
  <c r="K94" i="1" s="1"/>
  <c r="F93" i="1"/>
  <c r="K93" i="1" s="1"/>
  <c r="L93" i="1" s="1"/>
  <c r="F92" i="1"/>
  <c r="L94" i="1" l="1"/>
  <c r="F72" i="1"/>
  <c r="L72" i="1" s="1"/>
  <c r="F71" i="1"/>
  <c r="L71" i="1" s="1"/>
  <c r="F62" i="1"/>
  <c r="L62" i="1" s="1"/>
  <c r="F57" i="1"/>
  <c r="F73" i="1" l="1"/>
  <c r="L73" i="1" s="1"/>
  <c r="F85" i="1"/>
  <c r="L85" i="1" s="1"/>
  <c r="F86" i="1"/>
  <c r="L86" i="1" s="1"/>
  <c r="F83" i="1"/>
  <c r="L83" i="1" s="1"/>
  <c r="F82" i="1"/>
  <c r="L82" i="1" s="1"/>
  <c r="F81" i="1"/>
  <c r="L81" i="1" s="1"/>
  <c r="F80" i="1"/>
  <c r="L80" i="1" s="1"/>
  <c r="F78" i="1"/>
  <c r="L78" i="1" s="1"/>
  <c r="F77" i="1"/>
  <c r="L77" i="1" s="1"/>
  <c r="F76" i="1"/>
  <c r="L76" i="1" s="1"/>
  <c r="F75" i="1"/>
  <c r="L75" i="1" s="1"/>
  <c r="F63" i="1"/>
  <c r="L63" i="1" s="1"/>
  <c r="F60" i="1"/>
  <c r="L60" i="1" s="1"/>
  <c r="F59" i="1"/>
  <c r="L59" i="1" s="1"/>
  <c r="F58" i="1"/>
  <c r="L58" i="1" s="1"/>
  <c r="F51" i="1"/>
  <c r="L51" i="1" s="1"/>
  <c r="F50" i="1"/>
  <c r="L50" i="1" s="1"/>
  <c r="F48" i="1"/>
  <c r="L48" i="1" s="1"/>
  <c r="F49" i="1"/>
  <c r="L49" i="1" s="1"/>
  <c r="F46" i="1"/>
  <c r="L46" i="1" s="1"/>
  <c r="F45" i="1"/>
  <c r="L45" i="1" s="1"/>
  <c r="F43" i="1"/>
  <c r="L43" i="1" s="1"/>
  <c r="F42" i="1"/>
  <c r="L42" i="1" s="1"/>
  <c r="F41" i="1"/>
  <c r="L41" i="1" s="1"/>
  <c r="F39" i="1" l="1"/>
  <c r="F38" i="1"/>
  <c r="L38" i="1" s="1"/>
  <c r="F30" i="1"/>
  <c r="F29" i="1"/>
  <c r="F27" i="1"/>
  <c r="F26" i="1"/>
  <c r="G25" i="1"/>
  <c r="F24" i="1"/>
  <c r="F21" i="1"/>
  <c r="F20" i="1"/>
  <c r="F19" i="1"/>
  <c r="F13" i="1"/>
  <c r="F12" i="1"/>
  <c r="G9" i="1"/>
  <c r="K110" i="1"/>
  <c r="K92" i="1"/>
  <c r="K32" i="1"/>
  <c r="F8" i="1"/>
  <c r="L131" i="1"/>
  <c r="L130" i="1"/>
  <c r="L129" i="1"/>
  <c r="L128" i="1"/>
  <c r="L127" i="1"/>
  <c r="L126" i="1"/>
  <c r="F121" i="1"/>
  <c r="F106" i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F88" i="1"/>
  <c r="F66" i="1"/>
  <c r="A20" i="1"/>
  <c r="A21" i="1" s="1"/>
  <c r="A22" i="1" s="1"/>
  <c r="A23" i="1" s="1"/>
  <c r="A24" i="1" s="1"/>
  <c r="A25" i="1" s="1"/>
  <c r="F15" i="1"/>
  <c r="A6" i="1"/>
  <c r="A7" i="1" s="1"/>
  <c r="A8" i="1" s="1"/>
  <c r="A9" i="1" s="1"/>
  <c r="A10" i="1" s="1"/>
  <c r="A11" i="1" s="1"/>
  <c r="A12" i="1" s="1"/>
  <c r="A5" i="1"/>
  <c r="L92" i="1" l="1"/>
  <c r="L106" i="1" s="1"/>
  <c r="K106" i="1"/>
  <c r="L36" i="1"/>
  <c r="K53" i="1"/>
  <c r="L110" i="1"/>
  <c r="L121" i="1" s="1"/>
  <c r="K121" i="1"/>
  <c r="K132" i="1"/>
  <c r="L57" i="1"/>
  <c r="L66" i="1" s="1"/>
  <c r="K66" i="1"/>
  <c r="L70" i="1"/>
  <c r="L88" i="1" s="1"/>
  <c r="K88" i="1"/>
  <c r="F53" i="1"/>
  <c r="L39" i="1"/>
  <c r="F32" i="1"/>
  <c r="K15" i="1"/>
  <c r="L19" i="1"/>
  <c r="L32" i="1" s="1"/>
  <c r="L4" i="1"/>
  <c r="L15" i="1" s="1"/>
  <c r="L125" i="1"/>
  <c r="L132" i="1" s="1"/>
  <c r="L53" i="1" l="1"/>
</calcChain>
</file>

<file path=xl/sharedStrings.xml><?xml version="1.0" encoding="utf-8"?>
<sst xmlns="http://schemas.openxmlformats.org/spreadsheetml/2006/main" count="313" uniqueCount="214">
  <si>
    <t>ITEM</t>
  </si>
  <si>
    <t>LOTE</t>
  </si>
  <si>
    <t>REGIONAL</t>
  </si>
  <si>
    <t>LOCAL</t>
  </si>
  <si>
    <t>ENDEREÇO</t>
  </si>
  <si>
    <t>VALOR / M²</t>
  </si>
  <si>
    <t>VALOR POR APLICAÇÃO</t>
  </si>
  <si>
    <t>VALOR TOTAL</t>
  </si>
  <si>
    <t>(2 APLICAÇÕES)</t>
  </si>
  <si>
    <t>SÃO LUÍS – REGIÃO METROPOLITANA</t>
  </si>
  <si>
    <t xml:space="preserve">Nova Sede da DPE (Renascença) </t>
  </si>
  <si>
    <t xml:space="preserve"> Avenida Júnior Coimbra, S/N, Renascença II, São Luís - MA (Próximo à Escola Reino Infantil) - CEP: 65075-696</t>
  </si>
  <si>
    <t xml:space="preserve">Galpão/Almoxarifado </t>
  </si>
  <si>
    <t>Estrada da Vitória Nº2.409, Galpão 07, Fé em Deus, São Luís/MA</t>
  </si>
  <si>
    <t xml:space="preserve">Galpão/Garagem </t>
  </si>
  <si>
    <t>Estrada da Vitória, nº 2409, Galpão 10B – Bairro Fé em Deus – São Luís/MA</t>
  </si>
  <si>
    <t xml:space="preserve">Centro Integral de Justiça Juvenil </t>
  </si>
  <si>
    <t>Av. Guaxenduba (Cajazeiras), S/N, São Luís/MA</t>
  </si>
  <si>
    <t xml:space="preserve">Núcleo da Raposa </t>
  </si>
  <si>
    <t>Av. 13, n° 22, Bairro Vila Bom Viver – Raposa/MA</t>
  </si>
  <si>
    <t xml:space="preserve">Núcleo de Paço do Lumiar </t>
  </si>
  <si>
    <t>Rua 130, Quadra 98, nº 15, Bairro Maiobão – Paço do Lumiar/MA</t>
  </si>
  <si>
    <t xml:space="preserve">Núcleo de São José de Ribamar </t>
  </si>
  <si>
    <t>Av. Gonçalves Dias, n° 324, Centro – São José de Ribamar/MA</t>
  </si>
  <si>
    <t xml:space="preserve">Núcleo da Casa da Mulher </t>
  </si>
  <si>
    <t>Av. Professor Carlos Cunha, 572, Jaracaty – São Luís</t>
  </si>
  <si>
    <t xml:space="preserve">Núcleo do Itaqui Bacanga  </t>
  </si>
  <si>
    <t>Av. dos Portugueses, nº 501, Vila Isabel – São Luís/MA</t>
  </si>
  <si>
    <t xml:space="preserve">Núcleo da Zona Rural </t>
  </si>
  <si>
    <t>BR 135, Km 5, Bairro Tibiri, São Luís/MA</t>
  </si>
  <si>
    <t>Reserva</t>
  </si>
  <si>
    <t>TOTAL LOTE 01</t>
  </si>
  <si>
    <t>ZÉ DOCA</t>
  </si>
  <si>
    <t>Gov. Nunes Freire</t>
  </si>
  <si>
    <t>Rua Telma, S/Nº, Qd 03, Lote 01, Centro – Gov. Nunes Freire/MA</t>
  </si>
  <si>
    <t>Maracaçumé</t>
  </si>
  <si>
    <t xml:space="preserve">Rua Cristóvão Colombo, S/Nº, Maracaçumé/MA </t>
  </si>
  <si>
    <t>Santa Luzia do Paruá</t>
  </si>
  <si>
    <t>Rua Prof. João Moraes de Sousa, S/N, Centro – Santa Luzia do Paruá/MA</t>
  </si>
  <si>
    <t>Zé Doca</t>
  </si>
  <si>
    <t>Av. Cel. Stanley Batista, n° 638, Bairro Retorno – Zé Doca/MA</t>
  </si>
  <si>
    <t>SANTA INÊS</t>
  </si>
  <si>
    <t>Bom Jardim</t>
  </si>
  <si>
    <t>Rua Nova Brasília, N° 246, Alto Praxedes – Bom Jardim/MA</t>
  </si>
  <si>
    <t>Pindaré</t>
  </si>
  <si>
    <t>Rua Santos Dumont, S/Nº, Centro – Pindaré Mirim/MA</t>
  </si>
  <si>
    <t>Santa Inês</t>
  </si>
  <si>
    <t>Rua Wady Hadad, N° 85, Centro – Santa Inês/MA</t>
  </si>
  <si>
    <t>Monção</t>
  </si>
  <si>
    <t>sem endereço definido</t>
  </si>
  <si>
    <t>Pio XII</t>
  </si>
  <si>
    <t>Rua Ceará, S/N, São Raimundo – Pio XII/MA, Cep: 65707-000</t>
  </si>
  <si>
    <t>BACABAL</t>
  </si>
  <si>
    <t>Bacabal</t>
  </si>
  <si>
    <t>Rua Getúlio Vargas, nº 509, Centro – Bacabal/MA</t>
  </si>
  <si>
    <t>Vitorino Freire</t>
  </si>
  <si>
    <t>Rua Nina Rodrigues (Rua José Cipriano), Nº 267, Centro - Vitorino Freire/MA</t>
  </si>
  <si>
    <t>Paulo Ramos</t>
  </si>
  <si>
    <t>Rua Vila Gomes II, Centro – Paulo Ramos/MA</t>
  </si>
  <si>
    <t>RESERVA</t>
  </si>
  <si>
    <t>TOTAL LOTE 02</t>
  </si>
  <si>
    <t>PINHEIRO</t>
  </si>
  <si>
    <t>Alcântara</t>
  </si>
  <si>
    <t>Rua de Baixo, N° 173, Centro – Alcântara/MA</t>
  </si>
  <si>
    <t>Cedral</t>
  </si>
  <si>
    <t>Rua Jacinto Passinho, S/N, Centro – Cedral/MA</t>
  </si>
  <si>
    <t>Cururupu</t>
  </si>
  <si>
    <t>Travessa Cesário Coimbra, S/N, Centro – Cururupu/MA</t>
  </si>
  <si>
    <t>Pinheiro</t>
  </si>
  <si>
    <t>Rua Marechal Deodoro da Fonseca, N° 576, Centro – Pinheiro/MA</t>
  </si>
  <si>
    <t>Santa Helena</t>
  </si>
  <si>
    <t>Rua Benedito Castro, S/N, Bairro Ponta Dareia – Santa Helena/MA</t>
  </si>
  <si>
    <t>Turiaçu</t>
  </si>
  <si>
    <t>Rua Santos Dumont, S/Nº, Centro – Turiaçu/MA</t>
  </si>
  <si>
    <t>Guimarães</t>
  </si>
  <si>
    <t>Rua Urbano Santos, nº 84, Centro – Guimarães/MA, CEP 65255-000</t>
  </si>
  <si>
    <t>Mirinzal</t>
  </si>
  <si>
    <t>Av. do Aeroporo, S/N, Centro, Mirinzal/MA, CEP 65265-000</t>
  </si>
  <si>
    <t>VIANA</t>
  </si>
  <si>
    <t>Arari</t>
  </si>
  <si>
    <t>Rua Joaquim Ibraim Ferreira nº 22, Bairro: Centro – Arari/MA</t>
  </si>
  <si>
    <t>Matinha</t>
  </si>
  <si>
    <t>Rua Dr. Afonso Matos, S/Nº, Centro – Matinha/MA</t>
  </si>
  <si>
    <t>Penalva</t>
  </si>
  <si>
    <t>Rua Lourenço Pinto, S/Nº, Centro – Penalva/MA.</t>
  </si>
  <si>
    <t>Viana</t>
  </si>
  <si>
    <t>Rua Antônio Lopes, N° 262, Centro – Viana/MA</t>
  </si>
  <si>
    <t>Vitória do Mearim</t>
  </si>
  <si>
    <t>Rua Santa Terezinha, S/Nº, Centro - Vitória do Mearim</t>
  </si>
  <si>
    <t>São Vicente Ferrer</t>
  </si>
  <si>
    <t>Praça de Eventos, Centro – São Vicente Férrer/MA, Cep 65220-000</t>
  </si>
  <si>
    <t>Olinda Nova do Maranhão</t>
  </si>
  <si>
    <t>2ª travessa Capitão Antônio Serra Freire, Nova Olinda – Olinda Nova/MA, Cep 65233-000</t>
  </si>
  <si>
    <t>São Bento</t>
  </si>
  <si>
    <t>Rua do Arame, S/N, Bairro Aeroporto – São Bento/MA, Cep: 65235-000</t>
  </si>
  <si>
    <t>TOTAL LOTE 03</t>
  </si>
  <si>
    <t>CODÓ</t>
  </si>
  <si>
    <t>Codó</t>
  </si>
  <si>
    <t>Rua Nazeu Quadros, n° 03, São Sebastião – Codó/MA</t>
  </si>
  <si>
    <t>Coroatá</t>
  </si>
  <si>
    <t>Rua Gonçalves Dias, n° 773, Bairro Americanos – Coroatá/MA.</t>
  </si>
  <si>
    <t>São Mateus</t>
  </si>
  <si>
    <t>Br 135, 2540, Br 135, São Mateus do Maranhão/MA.</t>
  </si>
  <si>
    <t>CAXIAS</t>
  </si>
  <si>
    <t>Caxias</t>
  </si>
  <si>
    <t>Av. Norte Sul, S/Nº. Campo de Belém – Caxias/MA</t>
  </si>
  <si>
    <t>Coelho Neto</t>
  </si>
  <si>
    <t>Av. Antônio Guimarães, n° 609 – Mutirão – Coelho Neto/MA</t>
  </si>
  <si>
    <t>TIMON</t>
  </si>
  <si>
    <t>Matões</t>
  </si>
  <si>
    <t>Rua 15 de Novembro, S/N, Centro – Matões/MA</t>
  </si>
  <si>
    <t>Parnarama</t>
  </si>
  <si>
    <t>Av. Vitorino Freire, S/Nº, Bairro: São Francisco – Parnarama/MA</t>
  </si>
  <si>
    <t>Timon</t>
  </si>
  <si>
    <t>Av. Jaime Rios, nº 396, Parque Piauí – Timon/MA</t>
  </si>
  <si>
    <t>TOTAL LOTE 04</t>
  </si>
  <si>
    <t>PEDREIRAS</t>
  </si>
  <si>
    <t>Esperantinópolis</t>
  </si>
  <si>
    <t>Rua 13 de Maio, n° 45, Centro – Esperantinópolis/MA</t>
  </si>
  <si>
    <t>Lago da Pedra</t>
  </si>
  <si>
    <t>Rua Ana Sales, nº 17, Planalto – Lago da Pedra/MA</t>
  </si>
  <si>
    <t>Pedreiras</t>
  </si>
  <si>
    <t>Rua Benilde Nina, nº 354, Prainha – Pedreiras/MA</t>
  </si>
  <si>
    <t>Poção de Pedras</t>
  </si>
  <si>
    <t>PRESIDENTE DUTRA</t>
  </si>
  <si>
    <t>Presidente Dutra</t>
  </si>
  <si>
    <t>Rua Dr. Paulo Ramos, nº 94, Centro - Presidente Dutra/MA</t>
  </si>
  <si>
    <t>Dom Pedro</t>
  </si>
  <si>
    <t>Rua Jorge Fernandes, Ceasa II, Dom Pedro/MA, 65765-000</t>
  </si>
  <si>
    <t>Gov. Eugênio Barros</t>
  </si>
  <si>
    <t>Rua 13 de maio,S/N, Centro, Gov. Eugênio Barros/MA</t>
  </si>
  <si>
    <t>São Domingos do Maranhão</t>
  </si>
  <si>
    <t>Br 135, ao lado da Rodoviária, São Domingos do Maranhão do Maranhão/MA, Cep 65790-000</t>
  </si>
  <si>
    <t>Joselândia</t>
  </si>
  <si>
    <t>MA 336, S/N, Bairro Nova Zelândia, Joselândia/MA, Cep: 65755-000</t>
  </si>
  <si>
    <t>BARRA DO CORDA</t>
  </si>
  <si>
    <t>Barra do Corda</t>
  </si>
  <si>
    <t>Rua Almis Perrin Smith, n° 16, Bairro Incra – Barra do Corda/MA</t>
  </si>
  <si>
    <t>Grajaú</t>
  </si>
  <si>
    <t>Rua Antônio Borges, nº 57, Trizidela, Grajaú/MA.</t>
  </si>
  <si>
    <t>Tuntum</t>
  </si>
  <si>
    <t>Rua Frei Carlos, S/Nº, Centro – Tuntum/MA</t>
  </si>
  <si>
    <t>Arame</t>
  </si>
  <si>
    <t>SÃO JOÃO DOS PATOS</t>
  </si>
  <si>
    <t>Colinas</t>
  </si>
  <si>
    <t>Av. Sorriso, S/Nº, Bairro Macaco Molhado – Colinas/MA</t>
  </si>
  <si>
    <t>Pastos Bons</t>
  </si>
  <si>
    <t>Av. Domingos Sertão, n° 2095, Centro – Pastos Bons/MA.</t>
  </si>
  <si>
    <t>São João dos Patos</t>
  </si>
  <si>
    <t>Rua Hermes da Fonseca, S/Nº, Centro - São João dos Patos/MA</t>
  </si>
  <si>
    <t>Mirador</t>
  </si>
  <si>
    <t>Rua Antoônio Cunha, Centro – Mirador/MA, Cep: 65850-000</t>
  </si>
  <si>
    <t>TOTAL LOTE 05</t>
  </si>
  <si>
    <t>ROSÁRIO</t>
  </si>
  <si>
    <t>Barreirinhas</t>
  </si>
  <si>
    <t>Rua do Fio, S/Nº, Bairro Boa Fé – Barreirinhas/MA.</t>
  </si>
  <si>
    <t>Humberto de Campos</t>
  </si>
  <si>
    <t>Rua Lister Caldas, nº 37, Centro – Humberto de Campos/MA</t>
  </si>
  <si>
    <t>Icatu</t>
  </si>
  <si>
    <t>Av. Joaquim Itapary, n° 421 – Centro – Icatu/MA</t>
  </si>
  <si>
    <t>Morros</t>
  </si>
  <si>
    <t>Rio Branco, S/N, Centro – Morros/MA</t>
  </si>
  <si>
    <t>Rosário</t>
  </si>
  <si>
    <t>Rua Urbano Santos, nº 935, Centro – Rosário/MA</t>
  </si>
  <si>
    <t>Santa Rita</t>
  </si>
  <si>
    <t>Av. Ivar Saldanha, n° 96 C, Centro – Santa Rita/MA</t>
  </si>
  <si>
    <t>ITAPECURU</t>
  </si>
  <si>
    <t>Anajatuba</t>
  </si>
  <si>
    <t>Rua Magalhães de Almeida, S/Nº - Centro – Anajatuba/MA</t>
  </si>
  <si>
    <t>Cantanhede</t>
  </si>
  <si>
    <t>Rua Ruth Gomes com a Avenida Rio Branco, S/Nº, Centro – Cantanhede/MA</t>
  </si>
  <si>
    <t>Itapecuru Mirim</t>
  </si>
  <si>
    <t>Rua Coelho Neto, n° 352, Centro – Itapecuru-Mirim/MA</t>
  </si>
  <si>
    <t>Vargem Grande</t>
  </si>
  <si>
    <t>Rua Sebastião Abreu, n° 645, Centro – Vargem Grande/MA</t>
  </si>
  <si>
    <t>CHAPADINHA</t>
  </si>
  <si>
    <t>Chapadinha</t>
  </si>
  <si>
    <t>Travessa Sebastião Barbosa, n° 10, Centro – Chapadinha/MA</t>
  </si>
  <si>
    <t>Santa Quitéria</t>
  </si>
  <si>
    <t>Rua Hermelinda Pedrosa, nº 46, Centro – Santa Quitéria/MA</t>
  </si>
  <si>
    <t>Tutóia</t>
  </si>
  <si>
    <t>Av. Principal, S/Nº, Residencial Expedito Baquil, Tutóia/MA</t>
  </si>
  <si>
    <t>TOTAL LOTE 06</t>
  </si>
  <si>
    <t>AÇAILÂNDIA</t>
  </si>
  <si>
    <t>Açailândia</t>
  </si>
  <si>
    <t>Av. Santa Luzia, n° 115, Cacimba Grande – Açailândia/MA</t>
  </si>
  <si>
    <t>Buriticupu</t>
  </si>
  <si>
    <t>Rua Liberdade, S/N, Centro – Buriticupu/MA</t>
  </si>
  <si>
    <t>Itinga do Maranhão</t>
  </si>
  <si>
    <t>Rua do Ipê, S/N, loteamento Paraíso – Itinga do Maranhão/MA, Cep:65939-000</t>
  </si>
  <si>
    <t>BALSAS</t>
  </si>
  <si>
    <t>Balsas</t>
  </si>
  <si>
    <t>Rua Silva Jardim, nº 429, Bairro Potosi – Balsas/MA.</t>
  </si>
  <si>
    <t>Carolina</t>
  </si>
  <si>
    <t>IMPERATRIZ</t>
  </si>
  <si>
    <t>Estreito</t>
  </si>
  <si>
    <t>Rua 05, S/Nº, Centro – Estreito/MA</t>
  </si>
  <si>
    <t>Imperatriz</t>
  </si>
  <si>
    <t>Av. Getúlio Vargas, n° 1587, Centro – Imperatriz/MA.</t>
  </si>
  <si>
    <t>Porto Franco</t>
  </si>
  <si>
    <t>Travessa Boa Vista, S/Nº, Centro - Porto Franco/MA.</t>
  </si>
  <si>
    <t>João Lisboa</t>
  </si>
  <si>
    <t>Rua 7 de setembro,Nº540 CEP 65922-000(próximo da Unidade Escolar Aldenor Arruda)</t>
  </si>
  <si>
    <t>TOTAL LOTE 07</t>
  </si>
  <si>
    <t>LOTES</t>
  </si>
  <si>
    <t>TOTAL LOTES 01, 02, 03, 04, 05, 06 e 07</t>
  </si>
  <si>
    <t>ÁREA INTERNA (M²)</t>
  </si>
  <si>
    <t>ÁREA EXTERNA (M²)</t>
  </si>
  <si>
    <t>Rua do Estádio,SN, Bairro Alto da Colina, Carolina/MA, CEP 65980-000</t>
  </si>
  <si>
    <t>Amarante do Maranhão</t>
  </si>
  <si>
    <t>Rua Nicolau Dino, S/N, Centro – Amarante do Maranhão/MA</t>
  </si>
  <si>
    <t>ÁREA TOTAL (M²)</t>
  </si>
  <si>
    <t>ÁREA TOTAL DE 02 APLICAÇÕES (M²)</t>
  </si>
  <si>
    <t xml:space="preserve">PLANILHA GERAL -  ANEXO I DO TERMO DE REFERENCIA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</si>
</sst>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 &quot;#,##0.00"/>
  </numFmts>
  <fonts count="8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Ecofont Vera Sans"/>
    </font>
    <font>
      <sz val="10"/>
      <name val="Ecofont Vera Sans"/>
    </font>
    <font>
      <b/>
      <sz val="10"/>
      <name val="Ecofont Vera Sans"/>
    </font>
    <font>
      <sz val="8"/>
      <name val="Ecofont Vera Sans"/>
    </font>
    <font>
      <sz val="7"/>
      <name val="Ecofont Vera Sans"/>
    </font>
    <font>
      <b/>
      <sz val="10"/>
      <color rgb="FF000000"/>
      <name val="Ecofont Vera Sans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54">
    <xf numFmtId="0" fontId="0" fillId="0" borderId="0" xfId="0"/>
    <xf numFmtId="0" fontId="2" fillId="0" borderId="0" xfId="0" applyFont="1" applyAlignment="1" applyProtection="1"/>
    <xf numFmtId="164" fontId="2" fillId="0" borderId="0" xfId="0" applyNumberFormat="1" applyFont="1" applyAlignment="1" applyProtection="1"/>
    <xf numFmtId="0" fontId="2" fillId="0" borderId="0" xfId="0" applyFont="1"/>
    <xf numFmtId="4" fontId="3" fillId="5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4" fontId="3" fillId="6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/>
    <xf numFmtId="4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" fontId="3" fillId="6" borderId="1" xfId="1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11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vertical="center" wrapText="1"/>
    </xf>
    <xf numFmtId="0" fontId="4" fillId="2" borderId="13" xfId="0" applyFont="1" applyFill="1" applyBorder="1" applyAlignment="1" applyProtection="1">
      <alignment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144"/>
  <sheetViews>
    <sheetView tabSelected="1" zoomScale="130" zoomScaleNormal="130" workbookViewId="0">
      <selection activeCell="F2" sqref="F2:F3"/>
    </sheetView>
  </sheetViews>
  <sheetFormatPr defaultColWidth="9.140625" defaultRowHeight="12.75"/>
  <cols>
    <col min="1" max="1" width="5.42578125" style="1" customWidth="1"/>
    <col min="2" max="2" width="7" style="1" customWidth="1"/>
    <col min="3" max="3" width="22.7109375" style="1" customWidth="1"/>
    <col min="4" max="4" width="20.7109375" style="1" customWidth="1"/>
    <col min="5" max="5" width="24.5703125" style="1" customWidth="1"/>
    <col min="6" max="10" width="13.7109375" style="1" customWidth="1"/>
    <col min="11" max="11" width="14.7109375" style="1" customWidth="1"/>
    <col min="12" max="12" width="18.7109375" style="1" customWidth="1"/>
    <col min="13" max="1028" width="9.140625" style="1"/>
    <col min="1029" max="16384" width="9.140625" style="3"/>
  </cols>
  <sheetData>
    <row r="1" spans="1:12">
      <c r="A1" s="52" t="s">
        <v>213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207</v>
      </c>
      <c r="G2" s="30" t="s">
        <v>206</v>
      </c>
      <c r="H2" s="30" t="s">
        <v>211</v>
      </c>
      <c r="I2" s="32" t="s">
        <v>212</v>
      </c>
      <c r="J2" s="30" t="s">
        <v>5</v>
      </c>
      <c r="K2" s="30" t="s">
        <v>6</v>
      </c>
      <c r="L2" s="5" t="s">
        <v>7</v>
      </c>
    </row>
    <row r="3" spans="1:12" ht="35.1" customHeight="1">
      <c r="A3" s="30"/>
      <c r="B3" s="30"/>
      <c r="C3" s="30"/>
      <c r="D3" s="30"/>
      <c r="E3" s="30"/>
      <c r="F3" s="30"/>
      <c r="G3" s="30"/>
      <c r="H3" s="30"/>
      <c r="I3" s="33"/>
      <c r="J3" s="30"/>
      <c r="K3" s="30"/>
      <c r="L3" s="5" t="s">
        <v>8</v>
      </c>
    </row>
    <row r="4" spans="1:12" ht="38.25" customHeight="1">
      <c r="A4" s="6">
        <v>1</v>
      </c>
      <c r="B4" s="31">
        <v>1</v>
      </c>
      <c r="C4" s="31" t="s">
        <v>9</v>
      </c>
      <c r="D4" s="8" t="s">
        <v>10</v>
      </c>
      <c r="E4" s="27" t="s">
        <v>11</v>
      </c>
      <c r="F4" s="23">
        <v>5872.87</v>
      </c>
      <c r="G4" s="23">
        <v>11189.74</v>
      </c>
      <c r="H4" s="23">
        <f>F4+G4</f>
        <v>17062.61</v>
      </c>
      <c r="I4" s="23">
        <f>H4*2</f>
        <v>34125.22</v>
      </c>
      <c r="J4" s="10">
        <v>0.82</v>
      </c>
      <c r="K4" s="10">
        <f>(F4+G4)*J4</f>
        <v>13991.340200000001</v>
      </c>
      <c r="L4" s="10">
        <f t="shared" ref="L4:L14" si="0">(K4*2)</f>
        <v>27982.680400000001</v>
      </c>
    </row>
    <row r="5" spans="1:12" ht="30.75" customHeight="1">
      <c r="A5" s="6">
        <f t="shared" ref="A5:A12" si="1">A4+1</f>
        <v>2</v>
      </c>
      <c r="B5" s="31"/>
      <c r="C5" s="31"/>
      <c r="D5" s="8" t="s">
        <v>12</v>
      </c>
      <c r="E5" s="27" t="s">
        <v>13</v>
      </c>
      <c r="F5" s="11"/>
      <c r="G5" s="11">
        <v>350.48</v>
      </c>
      <c r="H5" s="23">
        <f t="shared" ref="H5:H14" si="2">F5+G5</f>
        <v>350.48</v>
      </c>
      <c r="I5" s="23">
        <f t="shared" ref="I5:I14" si="3">H5*2</f>
        <v>700.96</v>
      </c>
      <c r="J5" s="10">
        <v>0.82</v>
      </c>
      <c r="K5" s="10">
        <f t="shared" ref="K5:K14" si="4">(F5+G5)*J5</f>
        <v>287.39359999999999</v>
      </c>
      <c r="L5" s="10">
        <f t="shared" si="0"/>
        <v>574.78719999999998</v>
      </c>
    </row>
    <row r="6" spans="1:12" ht="33.6" customHeight="1">
      <c r="A6" s="6">
        <f t="shared" si="1"/>
        <v>3</v>
      </c>
      <c r="B6" s="31"/>
      <c r="C6" s="31"/>
      <c r="D6" s="8" t="s">
        <v>14</v>
      </c>
      <c r="E6" s="27" t="s">
        <v>15</v>
      </c>
      <c r="F6" s="11"/>
      <c r="G6" s="11">
        <v>372.69</v>
      </c>
      <c r="H6" s="23">
        <f t="shared" si="2"/>
        <v>372.69</v>
      </c>
      <c r="I6" s="23">
        <f t="shared" si="3"/>
        <v>745.38</v>
      </c>
      <c r="J6" s="10">
        <v>0.82</v>
      </c>
      <c r="K6" s="10">
        <f t="shared" si="4"/>
        <v>305.60579999999999</v>
      </c>
      <c r="L6" s="10">
        <f t="shared" si="0"/>
        <v>611.21159999999998</v>
      </c>
    </row>
    <row r="7" spans="1:12" ht="25.5">
      <c r="A7" s="6">
        <f t="shared" si="1"/>
        <v>4</v>
      </c>
      <c r="B7" s="31"/>
      <c r="C7" s="31"/>
      <c r="D7" s="8" t="s">
        <v>16</v>
      </c>
      <c r="E7" s="27" t="s">
        <v>17</v>
      </c>
      <c r="F7" s="11"/>
      <c r="G7" s="11">
        <v>152.38</v>
      </c>
      <c r="H7" s="23">
        <f t="shared" si="2"/>
        <v>152.38</v>
      </c>
      <c r="I7" s="23">
        <f t="shared" si="3"/>
        <v>304.76</v>
      </c>
      <c r="J7" s="10">
        <v>0.82</v>
      </c>
      <c r="K7" s="10">
        <f t="shared" si="4"/>
        <v>124.95159999999998</v>
      </c>
      <c r="L7" s="10">
        <f t="shared" si="0"/>
        <v>249.90319999999997</v>
      </c>
    </row>
    <row r="8" spans="1:12" ht="19.350000000000001" customHeight="1">
      <c r="A8" s="6">
        <f t="shared" si="1"/>
        <v>5</v>
      </c>
      <c r="B8" s="31"/>
      <c r="C8" s="31"/>
      <c r="D8" s="8" t="s">
        <v>18</v>
      </c>
      <c r="E8" s="27" t="s">
        <v>19</v>
      </c>
      <c r="F8" s="11">
        <f>404.17-G8</f>
        <v>249.88000000000002</v>
      </c>
      <c r="G8" s="11">
        <v>154.29</v>
      </c>
      <c r="H8" s="23">
        <f t="shared" si="2"/>
        <v>404.17</v>
      </c>
      <c r="I8" s="23">
        <f t="shared" si="3"/>
        <v>808.34</v>
      </c>
      <c r="J8" s="10">
        <v>0.82</v>
      </c>
      <c r="K8" s="10">
        <f t="shared" si="4"/>
        <v>331.4194</v>
      </c>
      <c r="L8" s="10">
        <f t="shared" si="0"/>
        <v>662.83879999999999</v>
      </c>
    </row>
    <row r="9" spans="1:12" ht="25.5">
      <c r="A9" s="6">
        <f t="shared" si="1"/>
        <v>6</v>
      </c>
      <c r="B9" s="31"/>
      <c r="C9" s="31"/>
      <c r="D9" s="8" t="s">
        <v>20</v>
      </c>
      <c r="E9" s="27" t="s">
        <v>21</v>
      </c>
      <c r="F9" s="11">
        <v>78.959999999999994</v>
      </c>
      <c r="G9" s="11">
        <f>250-F9</f>
        <v>171.04000000000002</v>
      </c>
      <c r="H9" s="23">
        <f t="shared" si="2"/>
        <v>250</v>
      </c>
      <c r="I9" s="23">
        <f t="shared" si="3"/>
        <v>500</v>
      </c>
      <c r="J9" s="10">
        <v>0.82</v>
      </c>
      <c r="K9" s="10">
        <f t="shared" si="4"/>
        <v>205</v>
      </c>
      <c r="L9" s="10">
        <f t="shared" si="0"/>
        <v>410</v>
      </c>
    </row>
    <row r="10" spans="1:12" ht="25.5">
      <c r="A10" s="6">
        <f t="shared" si="1"/>
        <v>7</v>
      </c>
      <c r="B10" s="31"/>
      <c r="C10" s="31"/>
      <c r="D10" s="8" t="s">
        <v>22</v>
      </c>
      <c r="E10" s="27" t="s">
        <v>23</v>
      </c>
      <c r="F10" s="11">
        <v>105.85</v>
      </c>
      <c r="G10" s="11">
        <v>486.01</v>
      </c>
      <c r="H10" s="23">
        <f t="shared" si="2"/>
        <v>591.86</v>
      </c>
      <c r="I10" s="23">
        <f t="shared" si="3"/>
        <v>1183.72</v>
      </c>
      <c r="J10" s="10">
        <v>0.82</v>
      </c>
      <c r="K10" s="10">
        <f t="shared" si="4"/>
        <v>485.3252</v>
      </c>
      <c r="L10" s="10">
        <f t="shared" si="0"/>
        <v>970.65039999999999</v>
      </c>
    </row>
    <row r="11" spans="1:12" ht="25.5">
      <c r="A11" s="6">
        <f t="shared" si="1"/>
        <v>8</v>
      </c>
      <c r="B11" s="31"/>
      <c r="C11" s="31"/>
      <c r="D11" s="8" t="s">
        <v>24</v>
      </c>
      <c r="E11" s="27" t="s">
        <v>25</v>
      </c>
      <c r="F11" s="11"/>
      <c r="G11" s="11">
        <v>160</v>
      </c>
      <c r="H11" s="23">
        <f t="shared" si="2"/>
        <v>160</v>
      </c>
      <c r="I11" s="23">
        <f t="shared" si="3"/>
        <v>320</v>
      </c>
      <c r="J11" s="10">
        <v>0.82</v>
      </c>
      <c r="K11" s="10">
        <f t="shared" si="4"/>
        <v>131.19999999999999</v>
      </c>
      <c r="L11" s="10">
        <f t="shared" si="0"/>
        <v>262.39999999999998</v>
      </c>
    </row>
    <row r="12" spans="1:12" ht="25.5">
      <c r="A12" s="6">
        <f t="shared" si="1"/>
        <v>9</v>
      </c>
      <c r="B12" s="31"/>
      <c r="C12" s="31"/>
      <c r="D12" s="8" t="s">
        <v>26</v>
      </c>
      <c r="E12" s="27" t="s">
        <v>27</v>
      </c>
      <c r="F12" s="11">
        <f>630-131.34</f>
        <v>498.65999999999997</v>
      </c>
      <c r="G12" s="11">
        <v>131.34</v>
      </c>
      <c r="H12" s="23">
        <f t="shared" si="2"/>
        <v>630</v>
      </c>
      <c r="I12" s="23">
        <f t="shared" si="3"/>
        <v>1260</v>
      </c>
      <c r="J12" s="10">
        <v>0.82</v>
      </c>
      <c r="K12" s="10">
        <f t="shared" si="4"/>
        <v>516.6</v>
      </c>
      <c r="L12" s="10">
        <f t="shared" si="0"/>
        <v>1033.2</v>
      </c>
    </row>
    <row r="13" spans="1:12" ht="18">
      <c r="A13" s="6">
        <v>10</v>
      </c>
      <c r="B13" s="31"/>
      <c r="C13" s="31"/>
      <c r="D13" s="8" t="s">
        <v>28</v>
      </c>
      <c r="E13" s="27" t="s">
        <v>29</v>
      </c>
      <c r="F13" s="11">
        <f>225-89.28</f>
        <v>135.72</v>
      </c>
      <c r="G13" s="11">
        <v>89.28</v>
      </c>
      <c r="H13" s="23">
        <f t="shared" si="2"/>
        <v>225</v>
      </c>
      <c r="I13" s="23">
        <f t="shared" si="3"/>
        <v>450</v>
      </c>
      <c r="J13" s="10">
        <v>0.82</v>
      </c>
      <c r="K13" s="10">
        <f t="shared" si="4"/>
        <v>184.5</v>
      </c>
      <c r="L13" s="10">
        <f t="shared" si="0"/>
        <v>369</v>
      </c>
    </row>
    <row r="14" spans="1:12">
      <c r="A14" s="6">
        <v>11</v>
      </c>
      <c r="B14" s="31"/>
      <c r="C14" s="31"/>
      <c r="D14" s="8" t="s">
        <v>30</v>
      </c>
      <c r="E14" s="9"/>
      <c r="F14" s="11">
        <v>500</v>
      </c>
      <c r="G14" s="11"/>
      <c r="H14" s="23">
        <f t="shared" si="2"/>
        <v>500</v>
      </c>
      <c r="I14" s="23">
        <f t="shared" si="3"/>
        <v>1000</v>
      </c>
      <c r="J14" s="10">
        <v>0.82</v>
      </c>
      <c r="K14" s="10">
        <f t="shared" si="4"/>
        <v>410</v>
      </c>
      <c r="L14" s="10">
        <f t="shared" si="0"/>
        <v>820</v>
      </c>
    </row>
    <row r="15" spans="1:12" ht="14.85" customHeight="1">
      <c r="A15" s="46" t="s">
        <v>31</v>
      </c>
      <c r="B15" s="47"/>
      <c r="C15" s="47"/>
      <c r="D15" s="47"/>
      <c r="E15" s="48"/>
      <c r="F15" s="12">
        <f>SUM(F4:F14)</f>
        <v>7441.9400000000005</v>
      </c>
      <c r="G15" s="12">
        <f t="shared" ref="G15:I15" si="5">SUM(G4:G14)</f>
        <v>13257.250000000002</v>
      </c>
      <c r="H15" s="12">
        <f t="shared" si="5"/>
        <v>20699.189999999999</v>
      </c>
      <c r="I15" s="12">
        <f t="shared" si="5"/>
        <v>41398.379999999997</v>
      </c>
      <c r="J15" s="5"/>
      <c r="K15" s="13">
        <f>SUM(K4:K14)</f>
        <v>16973.335800000001</v>
      </c>
      <c r="L15" s="13">
        <f>SUM(L4:L14)</f>
        <v>33946.671600000001</v>
      </c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5" customHeight="1">
      <c r="A17" s="30" t="s">
        <v>0</v>
      </c>
      <c r="B17" s="30" t="s">
        <v>1</v>
      </c>
      <c r="C17" s="30" t="s">
        <v>2</v>
      </c>
      <c r="D17" s="30" t="s">
        <v>3</v>
      </c>
      <c r="E17" s="30" t="s">
        <v>4</v>
      </c>
      <c r="F17" s="30" t="s">
        <v>207</v>
      </c>
      <c r="G17" s="30" t="s">
        <v>206</v>
      </c>
      <c r="H17" s="32" t="s">
        <v>211</v>
      </c>
      <c r="I17" s="32" t="s">
        <v>212</v>
      </c>
      <c r="J17" s="30" t="s">
        <v>5</v>
      </c>
      <c r="K17" s="30" t="s">
        <v>6</v>
      </c>
      <c r="L17" s="5" t="s">
        <v>7</v>
      </c>
    </row>
    <row r="18" spans="1:12" ht="35.1" customHeight="1">
      <c r="A18" s="30"/>
      <c r="B18" s="30"/>
      <c r="C18" s="30"/>
      <c r="D18" s="30"/>
      <c r="E18" s="30"/>
      <c r="F18" s="30"/>
      <c r="G18" s="30"/>
      <c r="H18" s="33"/>
      <c r="I18" s="33"/>
      <c r="J18" s="30"/>
      <c r="K18" s="30"/>
      <c r="L18" s="5" t="s">
        <v>8</v>
      </c>
    </row>
    <row r="19" spans="1:12" ht="21.6" customHeight="1">
      <c r="A19" s="6">
        <v>12</v>
      </c>
      <c r="B19" s="31">
        <v>2</v>
      </c>
      <c r="C19" s="31" t="s">
        <v>32</v>
      </c>
      <c r="D19" s="8" t="s">
        <v>33</v>
      </c>
      <c r="E19" s="27" t="s">
        <v>34</v>
      </c>
      <c r="F19" s="4">
        <f>257.5-89.28</f>
        <v>168.22</v>
      </c>
      <c r="G19" s="4">
        <v>89.28</v>
      </c>
      <c r="H19" s="4">
        <f>F19+G19</f>
        <v>257.5</v>
      </c>
      <c r="I19" s="4">
        <f>H19*2</f>
        <v>515</v>
      </c>
      <c r="J19" s="10">
        <v>0.82</v>
      </c>
      <c r="K19" s="10">
        <f>(F19+G19)*J19</f>
        <v>211.14999999999998</v>
      </c>
      <c r="L19" s="10">
        <f t="shared" ref="L19:L31" si="6">(K19*2)</f>
        <v>422.29999999999995</v>
      </c>
    </row>
    <row r="20" spans="1:12" ht="20.100000000000001" customHeight="1">
      <c r="A20" s="6">
        <f t="shared" ref="A20:A31" si="7">A19+1</f>
        <v>13</v>
      </c>
      <c r="B20" s="31"/>
      <c r="C20" s="31"/>
      <c r="D20" s="8" t="s">
        <v>35</v>
      </c>
      <c r="E20" s="27" t="s">
        <v>36</v>
      </c>
      <c r="F20" s="4">
        <f>237-90.27</f>
        <v>146.73000000000002</v>
      </c>
      <c r="G20" s="4">
        <v>90.27</v>
      </c>
      <c r="H20" s="4">
        <f t="shared" ref="H20:H31" si="8">F20+G20</f>
        <v>237</v>
      </c>
      <c r="I20" s="4">
        <f t="shared" ref="I20:I31" si="9">H20*2</f>
        <v>474</v>
      </c>
      <c r="J20" s="10">
        <v>0.82</v>
      </c>
      <c r="K20" s="10">
        <f t="shared" ref="K20:K31" si="10">(F20+G20)*J20</f>
        <v>194.33999999999997</v>
      </c>
      <c r="L20" s="10">
        <f t="shared" si="6"/>
        <v>388.67999999999995</v>
      </c>
    </row>
    <row r="21" spans="1:12" ht="31.35" customHeight="1">
      <c r="A21" s="6">
        <f t="shared" si="7"/>
        <v>14</v>
      </c>
      <c r="B21" s="31"/>
      <c r="C21" s="31"/>
      <c r="D21" s="8" t="s">
        <v>37</v>
      </c>
      <c r="E21" s="27" t="s">
        <v>38</v>
      </c>
      <c r="F21" s="4">
        <f>234.43-90.27</f>
        <v>144.16000000000003</v>
      </c>
      <c r="G21" s="4">
        <v>90.27</v>
      </c>
      <c r="H21" s="4">
        <f t="shared" si="8"/>
        <v>234.43</v>
      </c>
      <c r="I21" s="4">
        <f t="shared" si="9"/>
        <v>468.86</v>
      </c>
      <c r="J21" s="10">
        <v>0.82</v>
      </c>
      <c r="K21" s="10">
        <f t="shared" si="10"/>
        <v>192.23259999999999</v>
      </c>
      <c r="L21" s="10">
        <f t="shared" si="6"/>
        <v>384.46519999999998</v>
      </c>
    </row>
    <row r="22" spans="1:12" ht="20.100000000000001" customHeight="1">
      <c r="A22" s="6">
        <f t="shared" si="7"/>
        <v>15</v>
      </c>
      <c r="B22" s="31"/>
      <c r="C22" s="31"/>
      <c r="D22" s="8" t="s">
        <v>39</v>
      </c>
      <c r="E22" s="27" t="s">
        <v>40</v>
      </c>
      <c r="F22" s="11"/>
      <c r="G22" s="4">
        <v>168.68</v>
      </c>
      <c r="H22" s="4">
        <f t="shared" si="8"/>
        <v>168.68</v>
      </c>
      <c r="I22" s="4">
        <f t="shared" si="9"/>
        <v>337.36</v>
      </c>
      <c r="J22" s="10">
        <v>0.82</v>
      </c>
      <c r="K22" s="10">
        <f t="shared" si="10"/>
        <v>138.3176</v>
      </c>
      <c r="L22" s="10">
        <f t="shared" si="6"/>
        <v>276.6352</v>
      </c>
    </row>
    <row r="23" spans="1:12" ht="20.100000000000001" customHeight="1">
      <c r="A23" s="6">
        <f t="shared" si="7"/>
        <v>16</v>
      </c>
      <c r="B23" s="31"/>
      <c r="C23" s="31" t="s">
        <v>41</v>
      </c>
      <c r="D23" s="8" t="s">
        <v>42</v>
      </c>
      <c r="E23" s="27" t="s">
        <v>43</v>
      </c>
      <c r="F23" s="4"/>
      <c r="G23" s="4">
        <v>104.83</v>
      </c>
      <c r="H23" s="4">
        <f t="shared" si="8"/>
        <v>104.83</v>
      </c>
      <c r="I23" s="4">
        <f t="shared" si="9"/>
        <v>209.66</v>
      </c>
      <c r="J23" s="10">
        <v>0.82</v>
      </c>
      <c r="K23" s="10">
        <f t="shared" si="10"/>
        <v>85.960599999999999</v>
      </c>
      <c r="L23" s="10">
        <f t="shared" si="6"/>
        <v>171.9212</v>
      </c>
    </row>
    <row r="24" spans="1:12" ht="23.1" customHeight="1">
      <c r="A24" s="6">
        <f t="shared" si="7"/>
        <v>17</v>
      </c>
      <c r="B24" s="31"/>
      <c r="C24" s="31"/>
      <c r="D24" s="8" t="s">
        <v>44</v>
      </c>
      <c r="E24" s="27" t="s">
        <v>45</v>
      </c>
      <c r="F24" s="4">
        <f>237-90.27</f>
        <v>146.73000000000002</v>
      </c>
      <c r="G24" s="4">
        <v>90.27</v>
      </c>
      <c r="H24" s="4">
        <f t="shared" si="8"/>
        <v>237</v>
      </c>
      <c r="I24" s="4">
        <f t="shared" si="9"/>
        <v>474</v>
      </c>
      <c r="J24" s="10">
        <v>0.82</v>
      </c>
      <c r="K24" s="10">
        <f t="shared" si="10"/>
        <v>194.33999999999997</v>
      </c>
      <c r="L24" s="10">
        <f t="shared" si="6"/>
        <v>388.67999999999995</v>
      </c>
    </row>
    <row r="25" spans="1:12" ht="20.100000000000001" customHeight="1">
      <c r="A25" s="6">
        <f t="shared" si="7"/>
        <v>18</v>
      </c>
      <c r="B25" s="31"/>
      <c r="C25" s="31"/>
      <c r="D25" s="8" t="s">
        <v>46</v>
      </c>
      <c r="E25" s="27" t="s">
        <v>47</v>
      </c>
      <c r="F25" s="4">
        <v>83.98</v>
      </c>
      <c r="G25" s="4">
        <f>272.02-F25</f>
        <v>188.03999999999996</v>
      </c>
      <c r="H25" s="4">
        <f t="shared" si="8"/>
        <v>272.02</v>
      </c>
      <c r="I25" s="4">
        <f t="shared" si="9"/>
        <v>544.04</v>
      </c>
      <c r="J25" s="10">
        <v>0.82</v>
      </c>
      <c r="K25" s="10">
        <f t="shared" si="10"/>
        <v>223.05639999999997</v>
      </c>
      <c r="L25" s="10">
        <f t="shared" si="6"/>
        <v>446.11279999999994</v>
      </c>
    </row>
    <row r="26" spans="1:12" ht="12.75" customHeight="1">
      <c r="A26" s="7">
        <f t="shared" si="7"/>
        <v>19</v>
      </c>
      <c r="B26" s="31"/>
      <c r="C26" s="31"/>
      <c r="D26" s="8" t="s">
        <v>48</v>
      </c>
      <c r="E26" s="28" t="s">
        <v>49</v>
      </c>
      <c r="F26" s="4">
        <f>250-90.27</f>
        <v>159.73000000000002</v>
      </c>
      <c r="G26" s="4">
        <v>90.27</v>
      </c>
      <c r="H26" s="4">
        <f t="shared" si="8"/>
        <v>250</v>
      </c>
      <c r="I26" s="4">
        <f t="shared" si="9"/>
        <v>500</v>
      </c>
      <c r="J26" s="10">
        <v>0.82</v>
      </c>
      <c r="K26" s="10">
        <f t="shared" si="10"/>
        <v>205</v>
      </c>
      <c r="L26" s="10">
        <f t="shared" si="6"/>
        <v>410</v>
      </c>
    </row>
    <row r="27" spans="1:12" ht="20.85" customHeight="1">
      <c r="A27" s="7">
        <f t="shared" si="7"/>
        <v>20</v>
      </c>
      <c r="B27" s="31"/>
      <c r="C27" s="31"/>
      <c r="D27" s="8" t="s">
        <v>50</v>
      </c>
      <c r="E27" s="27" t="s">
        <v>51</v>
      </c>
      <c r="F27" s="4">
        <f>394.88-90.27</f>
        <v>304.61</v>
      </c>
      <c r="G27" s="4">
        <v>90.27</v>
      </c>
      <c r="H27" s="4">
        <f t="shared" si="8"/>
        <v>394.88</v>
      </c>
      <c r="I27" s="4">
        <f t="shared" si="9"/>
        <v>789.76</v>
      </c>
      <c r="J27" s="10">
        <v>0.82</v>
      </c>
      <c r="K27" s="10">
        <f t="shared" si="10"/>
        <v>323.80159999999995</v>
      </c>
      <c r="L27" s="10">
        <f t="shared" si="6"/>
        <v>647.6031999999999</v>
      </c>
    </row>
    <row r="28" spans="1:12" ht="24.6" customHeight="1">
      <c r="A28" s="7">
        <f t="shared" si="7"/>
        <v>21</v>
      </c>
      <c r="B28" s="31"/>
      <c r="C28" s="31" t="s">
        <v>52</v>
      </c>
      <c r="D28" s="8" t="s">
        <v>53</v>
      </c>
      <c r="E28" s="27" t="s">
        <v>54</v>
      </c>
      <c r="F28" s="4">
        <v>101.83</v>
      </c>
      <c r="G28" s="4">
        <v>498.84</v>
      </c>
      <c r="H28" s="4">
        <f t="shared" si="8"/>
        <v>600.66999999999996</v>
      </c>
      <c r="I28" s="4">
        <f t="shared" si="9"/>
        <v>1201.3399999999999</v>
      </c>
      <c r="J28" s="10">
        <v>0.82</v>
      </c>
      <c r="K28" s="10">
        <f t="shared" si="10"/>
        <v>492.54939999999993</v>
      </c>
      <c r="L28" s="10">
        <f t="shared" si="6"/>
        <v>985.09879999999987</v>
      </c>
    </row>
    <row r="29" spans="1:12" ht="28.35" customHeight="1">
      <c r="A29" s="7">
        <f t="shared" si="7"/>
        <v>22</v>
      </c>
      <c r="B29" s="31"/>
      <c r="C29" s="31"/>
      <c r="D29" s="8" t="s">
        <v>55</v>
      </c>
      <c r="E29" s="27" t="s">
        <v>56</v>
      </c>
      <c r="F29" s="4">
        <f>237-90.27</f>
        <v>146.73000000000002</v>
      </c>
      <c r="G29" s="4">
        <v>90.27</v>
      </c>
      <c r="H29" s="4">
        <f t="shared" si="8"/>
        <v>237</v>
      </c>
      <c r="I29" s="4">
        <f t="shared" si="9"/>
        <v>474</v>
      </c>
      <c r="J29" s="10">
        <v>0.82</v>
      </c>
      <c r="K29" s="10">
        <f t="shared" si="10"/>
        <v>194.33999999999997</v>
      </c>
      <c r="L29" s="10">
        <f t="shared" si="6"/>
        <v>388.67999999999995</v>
      </c>
    </row>
    <row r="30" spans="1:12" ht="20.100000000000001" customHeight="1">
      <c r="A30" s="7">
        <f t="shared" si="7"/>
        <v>23</v>
      </c>
      <c r="B30" s="31"/>
      <c r="C30" s="31"/>
      <c r="D30" s="8" t="s">
        <v>57</v>
      </c>
      <c r="E30" s="27" t="s">
        <v>58</v>
      </c>
      <c r="F30" s="4">
        <f>237.02-90.27</f>
        <v>146.75</v>
      </c>
      <c r="G30" s="4">
        <v>90.27</v>
      </c>
      <c r="H30" s="4">
        <f t="shared" si="8"/>
        <v>237.01999999999998</v>
      </c>
      <c r="I30" s="4">
        <f t="shared" si="9"/>
        <v>474.03999999999996</v>
      </c>
      <c r="J30" s="10">
        <v>0.82</v>
      </c>
      <c r="K30" s="10">
        <f t="shared" si="10"/>
        <v>194.35639999999998</v>
      </c>
      <c r="L30" s="10">
        <f t="shared" si="6"/>
        <v>388.71279999999996</v>
      </c>
    </row>
    <row r="31" spans="1:12" ht="12.75" customHeight="1">
      <c r="A31" s="7">
        <f t="shared" si="7"/>
        <v>24</v>
      </c>
      <c r="B31" s="31"/>
      <c r="C31" s="16" t="s">
        <v>59</v>
      </c>
      <c r="D31" s="8" t="s">
        <v>30</v>
      </c>
      <c r="E31" s="27"/>
      <c r="F31" s="4">
        <v>500</v>
      </c>
      <c r="G31" s="4"/>
      <c r="H31" s="4">
        <f t="shared" si="8"/>
        <v>500</v>
      </c>
      <c r="I31" s="4">
        <f t="shared" si="9"/>
        <v>1000</v>
      </c>
      <c r="J31" s="10">
        <v>0.82</v>
      </c>
      <c r="K31" s="10">
        <f t="shared" si="10"/>
        <v>410</v>
      </c>
      <c r="L31" s="10">
        <f t="shared" si="6"/>
        <v>820</v>
      </c>
    </row>
    <row r="32" spans="1:12" ht="12.75" customHeight="1">
      <c r="A32" s="46" t="s">
        <v>60</v>
      </c>
      <c r="B32" s="47"/>
      <c r="C32" s="47"/>
      <c r="D32" s="47"/>
      <c r="E32" s="48"/>
      <c r="F32" s="12">
        <f>SUM(F19:F31)</f>
        <v>2049.4700000000003</v>
      </c>
      <c r="G32" s="12">
        <f t="shared" ref="G32:I32" si="11">SUM(G19:G31)</f>
        <v>1681.56</v>
      </c>
      <c r="H32" s="12">
        <f t="shared" si="11"/>
        <v>3731.03</v>
      </c>
      <c r="I32" s="12">
        <f t="shared" si="11"/>
        <v>7462.06</v>
      </c>
      <c r="J32" s="17"/>
      <c r="K32" s="13">
        <f>SUM(K19:K31)</f>
        <v>3059.4446000000003</v>
      </c>
      <c r="L32" s="13">
        <f>SUM(L19:L31)</f>
        <v>6118.8892000000005</v>
      </c>
    </row>
    <row r="33" spans="1:1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5" customHeight="1">
      <c r="A34" s="30" t="s">
        <v>0</v>
      </c>
      <c r="B34" s="30" t="s">
        <v>1</v>
      </c>
      <c r="C34" s="30" t="s">
        <v>2</v>
      </c>
      <c r="D34" s="30" t="s">
        <v>3</v>
      </c>
      <c r="E34" s="30" t="s">
        <v>4</v>
      </c>
      <c r="F34" s="30" t="s">
        <v>207</v>
      </c>
      <c r="G34" s="30" t="s">
        <v>206</v>
      </c>
      <c r="H34" s="32" t="s">
        <v>211</v>
      </c>
      <c r="I34" s="32" t="s">
        <v>212</v>
      </c>
      <c r="J34" s="30" t="s">
        <v>5</v>
      </c>
      <c r="K34" s="30" t="s">
        <v>6</v>
      </c>
      <c r="L34" s="5" t="s">
        <v>7</v>
      </c>
    </row>
    <row r="35" spans="1:12" ht="35.1" customHeight="1">
      <c r="A35" s="30"/>
      <c r="B35" s="30"/>
      <c r="C35" s="30"/>
      <c r="D35" s="30"/>
      <c r="E35" s="30"/>
      <c r="F35" s="30"/>
      <c r="G35" s="30"/>
      <c r="H35" s="33"/>
      <c r="I35" s="33"/>
      <c r="J35" s="30"/>
      <c r="K35" s="30"/>
      <c r="L35" s="5" t="s">
        <v>8</v>
      </c>
    </row>
    <row r="36" spans="1:12" ht="20.100000000000001" customHeight="1">
      <c r="A36" s="6">
        <v>25</v>
      </c>
      <c r="B36" s="31">
        <v>3</v>
      </c>
      <c r="C36" s="31" t="s">
        <v>61</v>
      </c>
      <c r="D36" s="8" t="s">
        <v>62</v>
      </c>
      <c r="E36" s="27" t="s">
        <v>63</v>
      </c>
      <c r="F36" s="4">
        <v>72.36</v>
      </c>
      <c r="G36" s="4">
        <v>9.77</v>
      </c>
      <c r="H36" s="4">
        <f>F36+G36</f>
        <v>82.13</v>
      </c>
      <c r="I36" s="4">
        <f>H36*2</f>
        <v>164.26</v>
      </c>
      <c r="J36" s="10">
        <v>0.82</v>
      </c>
      <c r="K36" s="10">
        <f>(F36+G36)*J36</f>
        <v>67.346599999999995</v>
      </c>
      <c r="L36" s="10">
        <f t="shared" ref="L36" si="12">(K36*2)</f>
        <v>134.69319999999999</v>
      </c>
    </row>
    <row r="37" spans="1:12" ht="18">
      <c r="A37" s="7">
        <v>26</v>
      </c>
      <c r="B37" s="31"/>
      <c r="C37" s="31"/>
      <c r="D37" s="8" t="s">
        <v>64</v>
      </c>
      <c r="E37" s="27" t="s">
        <v>65</v>
      </c>
      <c r="F37" s="4">
        <v>64.81</v>
      </c>
      <c r="G37" s="4">
        <v>113.7</v>
      </c>
      <c r="H37" s="4">
        <f t="shared" ref="H37:H52" si="13">F37+G37</f>
        <v>178.51</v>
      </c>
      <c r="I37" s="4">
        <f t="shared" ref="I37:I52" si="14">H37*2</f>
        <v>357.02</v>
      </c>
      <c r="J37" s="10">
        <v>0.82</v>
      </c>
      <c r="K37" s="10">
        <f t="shared" ref="K37:K52" si="15">(F37+G37)*J37</f>
        <v>146.37819999999999</v>
      </c>
      <c r="L37" s="10">
        <f t="shared" ref="L37:L52" si="16">(K37*2)</f>
        <v>292.75639999999999</v>
      </c>
    </row>
    <row r="38" spans="1:12" ht="18">
      <c r="A38" s="7">
        <v>27</v>
      </c>
      <c r="B38" s="31"/>
      <c r="C38" s="31"/>
      <c r="D38" s="8" t="s">
        <v>66</v>
      </c>
      <c r="E38" s="27" t="s">
        <v>67</v>
      </c>
      <c r="F38" s="4">
        <f>320-89.28</f>
        <v>230.72</v>
      </c>
      <c r="G38" s="4">
        <v>89.28</v>
      </c>
      <c r="H38" s="4">
        <f t="shared" si="13"/>
        <v>320</v>
      </c>
      <c r="I38" s="4">
        <f t="shared" si="14"/>
        <v>640</v>
      </c>
      <c r="J38" s="10">
        <v>0.82</v>
      </c>
      <c r="K38" s="10">
        <f t="shared" si="15"/>
        <v>262.39999999999998</v>
      </c>
      <c r="L38" s="10">
        <f t="shared" si="16"/>
        <v>524.79999999999995</v>
      </c>
    </row>
    <row r="39" spans="1:12" ht="18">
      <c r="A39" s="7">
        <v>28</v>
      </c>
      <c r="B39" s="31"/>
      <c r="C39" s="31"/>
      <c r="D39" s="8" t="s">
        <v>68</v>
      </c>
      <c r="E39" s="27" t="s">
        <v>69</v>
      </c>
      <c r="F39" s="4">
        <f>262.83-G39</f>
        <v>132.04</v>
      </c>
      <c r="G39" s="4">
        <v>130.79</v>
      </c>
      <c r="H39" s="4">
        <f t="shared" si="13"/>
        <v>262.83</v>
      </c>
      <c r="I39" s="4">
        <f t="shared" si="14"/>
        <v>525.66</v>
      </c>
      <c r="J39" s="10">
        <v>0.82</v>
      </c>
      <c r="K39" s="10">
        <f t="shared" si="15"/>
        <v>215.52059999999997</v>
      </c>
      <c r="L39" s="10">
        <f t="shared" si="16"/>
        <v>431.04119999999995</v>
      </c>
    </row>
    <row r="40" spans="1:12" ht="18">
      <c r="A40" s="7">
        <v>29</v>
      </c>
      <c r="B40" s="31"/>
      <c r="C40" s="31"/>
      <c r="D40" s="8" t="s">
        <v>70</v>
      </c>
      <c r="E40" s="27" t="s">
        <v>71</v>
      </c>
      <c r="F40" s="4">
        <v>97.85</v>
      </c>
      <c r="G40" s="4">
        <v>18.46</v>
      </c>
      <c r="H40" s="4">
        <f t="shared" si="13"/>
        <v>116.31</v>
      </c>
      <c r="I40" s="4">
        <f t="shared" si="14"/>
        <v>232.62</v>
      </c>
      <c r="J40" s="10">
        <v>0.82</v>
      </c>
      <c r="K40" s="10">
        <f t="shared" si="15"/>
        <v>95.374200000000002</v>
      </c>
      <c r="L40" s="10">
        <f t="shared" si="16"/>
        <v>190.7484</v>
      </c>
    </row>
    <row r="41" spans="1:12" ht="18">
      <c r="A41" s="7">
        <v>30</v>
      </c>
      <c r="B41" s="31"/>
      <c r="C41" s="31"/>
      <c r="D41" s="8" t="s">
        <v>72</v>
      </c>
      <c r="E41" s="27" t="s">
        <v>73</v>
      </c>
      <c r="F41" s="4">
        <f>237-90.27</f>
        <v>146.73000000000002</v>
      </c>
      <c r="G41" s="4">
        <v>90.27</v>
      </c>
      <c r="H41" s="4">
        <f t="shared" si="13"/>
        <v>237</v>
      </c>
      <c r="I41" s="4">
        <f t="shared" si="14"/>
        <v>474</v>
      </c>
      <c r="J41" s="10">
        <v>0.82</v>
      </c>
      <c r="K41" s="10">
        <f t="shared" si="15"/>
        <v>194.33999999999997</v>
      </c>
      <c r="L41" s="10">
        <f t="shared" si="16"/>
        <v>388.67999999999995</v>
      </c>
    </row>
    <row r="42" spans="1:12" ht="18">
      <c r="A42" s="7">
        <v>31</v>
      </c>
      <c r="B42" s="31"/>
      <c r="C42" s="31"/>
      <c r="D42" s="8" t="s">
        <v>74</v>
      </c>
      <c r="E42" s="27" t="s">
        <v>75</v>
      </c>
      <c r="F42" s="4">
        <f>267.04-90.27</f>
        <v>176.77000000000004</v>
      </c>
      <c r="G42" s="4">
        <v>90.27</v>
      </c>
      <c r="H42" s="4">
        <f t="shared" si="13"/>
        <v>267.04000000000002</v>
      </c>
      <c r="I42" s="4">
        <f t="shared" si="14"/>
        <v>534.08000000000004</v>
      </c>
      <c r="J42" s="10">
        <v>0.82</v>
      </c>
      <c r="K42" s="10">
        <f t="shared" si="15"/>
        <v>218.97280000000001</v>
      </c>
      <c r="L42" s="10">
        <f t="shared" si="16"/>
        <v>437.94560000000001</v>
      </c>
    </row>
    <row r="43" spans="1:12" ht="18">
      <c r="A43" s="7">
        <v>32</v>
      </c>
      <c r="B43" s="31"/>
      <c r="C43" s="31"/>
      <c r="D43" s="8" t="s">
        <v>76</v>
      </c>
      <c r="E43" s="27" t="s">
        <v>77</v>
      </c>
      <c r="F43" s="4">
        <f>250-90.27</f>
        <v>159.73000000000002</v>
      </c>
      <c r="G43" s="4">
        <v>90.27</v>
      </c>
      <c r="H43" s="4">
        <f t="shared" si="13"/>
        <v>250</v>
      </c>
      <c r="I43" s="4">
        <f t="shared" si="14"/>
        <v>500</v>
      </c>
      <c r="J43" s="10">
        <v>0.82</v>
      </c>
      <c r="K43" s="10">
        <f t="shared" si="15"/>
        <v>205</v>
      </c>
      <c r="L43" s="10">
        <f t="shared" si="16"/>
        <v>410</v>
      </c>
    </row>
    <row r="44" spans="1:12" ht="20.100000000000001" customHeight="1">
      <c r="A44" s="7">
        <v>33</v>
      </c>
      <c r="B44" s="31"/>
      <c r="C44" s="31" t="s">
        <v>78</v>
      </c>
      <c r="D44" s="8" t="s">
        <v>79</v>
      </c>
      <c r="E44" s="27" t="s">
        <v>80</v>
      </c>
      <c r="F44" s="4">
        <v>14.86</v>
      </c>
      <c r="G44" s="4">
        <v>107.25</v>
      </c>
      <c r="H44" s="4">
        <f t="shared" si="13"/>
        <v>122.11</v>
      </c>
      <c r="I44" s="4">
        <f t="shared" si="14"/>
        <v>244.22</v>
      </c>
      <c r="J44" s="10">
        <v>0.82</v>
      </c>
      <c r="K44" s="10">
        <f t="shared" si="15"/>
        <v>100.13019999999999</v>
      </c>
      <c r="L44" s="10">
        <f t="shared" si="16"/>
        <v>200.26039999999998</v>
      </c>
    </row>
    <row r="45" spans="1:12" ht="18">
      <c r="A45" s="7">
        <v>34</v>
      </c>
      <c r="B45" s="31"/>
      <c r="C45" s="31"/>
      <c r="D45" s="8" t="s">
        <v>81</v>
      </c>
      <c r="E45" s="27" t="s">
        <v>82</v>
      </c>
      <c r="F45" s="4">
        <f>237.78-90.27</f>
        <v>147.51</v>
      </c>
      <c r="G45" s="4">
        <v>90.27</v>
      </c>
      <c r="H45" s="4">
        <f t="shared" si="13"/>
        <v>237.77999999999997</v>
      </c>
      <c r="I45" s="4">
        <f t="shared" si="14"/>
        <v>475.55999999999995</v>
      </c>
      <c r="J45" s="10">
        <v>0.82</v>
      </c>
      <c r="K45" s="10">
        <f t="shared" si="15"/>
        <v>194.97959999999998</v>
      </c>
      <c r="L45" s="10">
        <f t="shared" si="16"/>
        <v>389.95919999999995</v>
      </c>
    </row>
    <row r="46" spans="1:12" ht="18">
      <c r="A46" s="7">
        <v>35</v>
      </c>
      <c r="B46" s="31"/>
      <c r="C46" s="31"/>
      <c r="D46" s="8" t="s">
        <v>83</v>
      </c>
      <c r="E46" s="27" t="s">
        <v>84</v>
      </c>
      <c r="F46" s="4">
        <f>217.82-89.28</f>
        <v>128.54</v>
      </c>
      <c r="G46" s="4">
        <v>89.28</v>
      </c>
      <c r="H46" s="4">
        <f t="shared" si="13"/>
        <v>217.82</v>
      </c>
      <c r="I46" s="4">
        <f t="shared" si="14"/>
        <v>435.64</v>
      </c>
      <c r="J46" s="10">
        <v>0.82</v>
      </c>
      <c r="K46" s="10">
        <f t="shared" si="15"/>
        <v>178.61239999999998</v>
      </c>
      <c r="L46" s="10">
        <f t="shared" si="16"/>
        <v>357.22479999999996</v>
      </c>
    </row>
    <row r="47" spans="1:12" ht="18">
      <c r="A47" s="7">
        <v>36</v>
      </c>
      <c r="B47" s="31"/>
      <c r="C47" s="31"/>
      <c r="D47" s="8" t="s">
        <v>85</v>
      </c>
      <c r="E47" s="27" t="s">
        <v>86</v>
      </c>
      <c r="F47" s="4">
        <v>53.8</v>
      </c>
      <c r="G47" s="4">
        <v>145.41999999999999</v>
      </c>
      <c r="H47" s="4">
        <f t="shared" si="13"/>
        <v>199.21999999999997</v>
      </c>
      <c r="I47" s="4">
        <f t="shared" si="14"/>
        <v>398.43999999999994</v>
      </c>
      <c r="J47" s="10">
        <v>0.82</v>
      </c>
      <c r="K47" s="10">
        <f t="shared" si="15"/>
        <v>163.36039999999997</v>
      </c>
      <c r="L47" s="10">
        <f t="shared" si="16"/>
        <v>326.72079999999994</v>
      </c>
    </row>
    <row r="48" spans="1:12" ht="18">
      <c r="A48" s="7">
        <v>37</v>
      </c>
      <c r="B48" s="31"/>
      <c r="C48" s="31"/>
      <c r="D48" s="8" t="s">
        <v>87</v>
      </c>
      <c r="E48" s="27" t="s">
        <v>88</v>
      </c>
      <c r="F48" s="4">
        <f>237-90.27</f>
        <v>146.73000000000002</v>
      </c>
      <c r="G48" s="4">
        <v>90.27</v>
      </c>
      <c r="H48" s="4">
        <f t="shared" si="13"/>
        <v>237</v>
      </c>
      <c r="I48" s="4">
        <f t="shared" si="14"/>
        <v>474</v>
      </c>
      <c r="J48" s="10">
        <v>0.82</v>
      </c>
      <c r="K48" s="10">
        <f t="shared" si="15"/>
        <v>194.33999999999997</v>
      </c>
      <c r="L48" s="10">
        <f t="shared" si="16"/>
        <v>388.67999999999995</v>
      </c>
    </row>
    <row r="49" spans="1:12" ht="18">
      <c r="A49" s="7">
        <v>38</v>
      </c>
      <c r="B49" s="31"/>
      <c r="C49" s="31"/>
      <c r="D49" s="8" t="s">
        <v>89</v>
      </c>
      <c r="E49" s="27" t="s">
        <v>90</v>
      </c>
      <c r="F49" s="4">
        <f>283.11-90.27</f>
        <v>192.84000000000003</v>
      </c>
      <c r="G49" s="4">
        <v>90.27</v>
      </c>
      <c r="H49" s="4">
        <f t="shared" si="13"/>
        <v>283.11</v>
      </c>
      <c r="I49" s="4">
        <f t="shared" si="14"/>
        <v>566.22</v>
      </c>
      <c r="J49" s="10">
        <v>0.82</v>
      </c>
      <c r="K49" s="10">
        <f t="shared" si="15"/>
        <v>232.15019999999998</v>
      </c>
      <c r="L49" s="10">
        <f t="shared" si="16"/>
        <v>464.30039999999997</v>
      </c>
    </row>
    <row r="50" spans="1:12" ht="27">
      <c r="A50" s="7">
        <v>39</v>
      </c>
      <c r="B50" s="31"/>
      <c r="C50" s="31"/>
      <c r="D50" s="8" t="s">
        <v>91</v>
      </c>
      <c r="E50" s="27" t="s">
        <v>92</v>
      </c>
      <c r="F50" s="4">
        <f>250-90.27</f>
        <v>159.73000000000002</v>
      </c>
      <c r="G50" s="4">
        <v>90.27</v>
      </c>
      <c r="H50" s="4">
        <f t="shared" si="13"/>
        <v>250</v>
      </c>
      <c r="I50" s="4">
        <f t="shared" si="14"/>
        <v>500</v>
      </c>
      <c r="J50" s="10">
        <v>0.82</v>
      </c>
      <c r="K50" s="10">
        <f t="shared" si="15"/>
        <v>205</v>
      </c>
      <c r="L50" s="10">
        <f t="shared" si="16"/>
        <v>410</v>
      </c>
    </row>
    <row r="51" spans="1:12" ht="18">
      <c r="A51" s="7">
        <v>40</v>
      </c>
      <c r="B51" s="31"/>
      <c r="C51" s="31"/>
      <c r="D51" s="8" t="s">
        <v>93</v>
      </c>
      <c r="E51" s="27" t="s">
        <v>94</v>
      </c>
      <c r="F51" s="4">
        <f>250-90.27</f>
        <v>159.73000000000002</v>
      </c>
      <c r="G51" s="4">
        <v>90.27</v>
      </c>
      <c r="H51" s="4">
        <f t="shared" si="13"/>
        <v>250</v>
      </c>
      <c r="I51" s="4">
        <f t="shared" si="14"/>
        <v>500</v>
      </c>
      <c r="J51" s="10">
        <v>0.82</v>
      </c>
      <c r="K51" s="10">
        <f t="shared" si="15"/>
        <v>205</v>
      </c>
      <c r="L51" s="10">
        <f t="shared" si="16"/>
        <v>410</v>
      </c>
    </row>
    <row r="52" spans="1:12">
      <c r="A52" s="7">
        <v>41</v>
      </c>
      <c r="B52" s="31"/>
      <c r="C52" s="6" t="s">
        <v>59</v>
      </c>
      <c r="D52" s="8" t="s">
        <v>30</v>
      </c>
      <c r="E52" s="9"/>
      <c r="F52" s="4">
        <v>500</v>
      </c>
      <c r="G52" s="4"/>
      <c r="H52" s="4">
        <f t="shared" si="13"/>
        <v>500</v>
      </c>
      <c r="I52" s="4">
        <f t="shared" si="14"/>
        <v>1000</v>
      </c>
      <c r="J52" s="10">
        <v>0.82</v>
      </c>
      <c r="K52" s="10">
        <f t="shared" si="15"/>
        <v>410</v>
      </c>
      <c r="L52" s="10">
        <f t="shared" si="16"/>
        <v>820</v>
      </c>
    </row>
    <row r="53" spans="1:12" ht="15" customHeight="1">
      <c r="A53" s="46" t="s">
        <v>95</v>
      </c>
      <c r="B53" s="47"/>
      <c r="C53" s="47"/>
      <c r="D53" s="47"/>
      <c r="E53" s="48"/>
      <c r="F53" s="12">
        <f>SUM(F36:F52)</f>
        <v>2584.75</v>
      </c>
      <c r="G53" s="12">
        <f t="shared" ref="G53:I53" si="17">SUM(G36:G52)</f>
        <v>1426.11</v>
      </c>
      <c r="H53" s="12">
        <f t="shared" si="17"/>
        <v>4010.86</v>
      </c>
      <c r="I53" s="12">
        <f t="shared" si="17"/>
        <v>8021.72</v>
      </c>
      <c r="J53" s="17"/>
      <c r="K53" s="13">
        <f>SUM(K36:K52)</f>
        <v>3288.9051999999997</v>
      </c>
      <c r="L53" s="13">
        <f>SUM(L36:L52)</f>
        <v>6577.8103999999994</v>
      </c>
    </row>
    <row r="54" spans="1:1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15" customHeight="1">
      <c r="A55" s="30" t="s">
        <v>0</v>
      </c>
      <c r="B55" s="30" t="s">
        <v>1</v>
      </c>
      <c r="C55" s="30" t="s">
        <v>2</v>
      </c>
      <c r="D55" s="30" t="s">
        <v>3</v>
      </c>
      <c r="E55" s="30" t="s">
        <v>4</v>
      </c>
      <c r="F55" s="30" t="s">
        <v>207</v>
      </c>
      <c r="G55" s="30" t="s">
        <v>206</v>
      </c>
      <c r="H55" s="32" t="s">
        <v>211</v>
      </c>
      <c r="I55" s="32" t="s">
        <v>212</v>
      </c>
      <c r="J55" s="30" t="s">
        <v>5</v>
      </c>
      <c r="K55" s="30" t="s">
        <v>6</v>
      </c>
      <c r="L55" s="5" t="s">
        <v>7</v>
      </c>
    </row>
    <row r="56" spans="1:12" ht="35.1" customHeight="1">
      <c r="A56" s="30"/>
      <c r="B56" s="30"/>
      <c r="C56" s="30"/>
      <c r="D56" s="30"/>
      <c r="E56" s="30"/>
      <c r="F56" s="30"/>
      <c r="G56" s="30"/>
      <c r="H56" s="33"/>
      <c r="I56" s="33"/>
      <c r="J56" s="30"/>
      <c r="K56" s="30"/>
      <c r="L56" s="5" t="s">
        <v>8</v>
      </c>
    </row>
    <row r="57" spans="1:12" ht="20.85" customHeight="1">
      <c r="A57" s="16">
        <v>42</v>
      </c>
      <c r="B57" s="45">
        <v>4</v>
      </c>
      <c r="C57" s="45" t="s">
        <v>96</v>
      </c>
      <c r="D57" s="19" t="s">
        <v>97</v>
      </c>
      <c r="E57" s="29" t="s">
        <v>98</v>
      </c>
      <c r="F57" s="4">
        <f>568-G57</f>
        <v>377.57</v>
      </c>
      <c r="G57" s="4">
        <v>190.43</v>
      </c>
      <c r="H57" s="4">
        <f>F57+G57</f>
        <v>568</v>
      </c>
      <c r="I57" s="4">
        <f>H57*2</f>
        <v>1136</v>
      </c>
      <c r="J57" s="10">
        <v>0.82</v>
      </c>
      <c r="K57" s="10">
        <f>(F57+G57)*J57</f>
        <v>465.76</v>
      </c>
      <c r="L57" s="10">
        <f t="shared" ref="L57" si="18">(K57*2)</f>
        <v>931.52</v>
      </c>
    </row>
    <row r="58" spans="1:12" ht="18">
      <c r="A58" s="18">
        <v>43</v>
      </c>
      <c r="B58" s="45"/>
      <c r="C58" s="45"/>
      <c r="D58" s="19" t="s">
        <v>99</v>
      </c>
      <c r="E58" s="29" t="s">
        <v>100</v>
      </c>
      <c r="F58" s="4">
        <f>344.91-138</f>
        <v>206.91000000000003</v>
      </c>
      <c r="G58" s="4">
        <v>138</v>
      </c>
      <c r="H58" s="4">
        <f t="shared" ref="H58:H65" si="19">F58+G58</f>
        <v>344.91</v>
      </c>
      <c r="I58" s="4">
        <f t="shared" ref="I58:I65" si="20">H58*2</f>
        <v>689.82</v>
      </c>
      <c r="J58" s="10">
        <v>0.82</v>
      </c>
      <c r="K58" s="10">
        <f t="shared" ref="K58:K65" si="21">(F58+G58)*J58</f>
        <v>282.82620000000003</v>
      </c>
      <c r="L58" s="10">
        <f t="shared" ref="L58:L65" si="22">(K58*2)</f>
        <v>565.65240000000006</v>
      </c>
    </row>
    <row r="59" spans="1:12" ht="18">
      <c r="A59" s="18">
        <v>44</v>
      </c>
      <c r="B59" s="45"/>
      <c r="C59" s="45"/>
      <c r="D59" s="19" t="s">
        <v>101</v>
      </c>
      <c r="E59" s="29" t="s">
        <v>102</v>
      </c>
      <c r="F59" s="4">
        <f>242.17-89.28</f>
        <v>152.88999999999999</v>
      </c>
      <c r="G59" s="4">
        <v>89.28</v>
      </c>
      <c r="H59" s="4">
        <f t="shared" si="19"/>
        <v>242.17</v>
      </c>
      <c r="I59" s="4">
        <f t="shared" si="20"/>
        <v>484.34</v>
      </c>
      <c r="J59" s="10">
        <v>0.82</v>
      </c>
      <c r="K59" s="10">
        <f t="shared" si="21"/>
        <v>198.57939999999996</v>
      </c>
      <c r="L59" s="10">
        <f t="shared" si="22"/>
        <v>397.15879999999993</v>
      </c>
    </row>
    <row r="60" spans="1:12" ht="20.100000000000001" customHeight="1">
      <c r="A60" s="18">
        <v>45</v>
      </c>
      <c r="B60" s="45"/>
      <c r="C60" s="45" t="s">
        <v>103</v>
      </c>
      <c r="D60" s="19" t="s">
        <v>104</v>
      </c>
      <c r="E60" s="29" t="s">
        <v>105</v>
      </c>
      <c r="F60" s="4">
        <f>603.98-315.5</f>
        <v>288.48</v>
      </c>
      <c r="G60" s="4">
        <v>315.5</v>
      </c>
      <c r="H60" s="4">
        <f t="shared" si="19"/>
        <v>603.98</v>
      </c>
      <c r="I60" s="4">
        <f t="shared" si="20"/>
        <v>1207.96</v>
      </c>
      <c r="J60" s="10">
        <v>0.82</v>
      </c>
      <c r="K60" s="10">
        <f t="shared" si="21"/>
        <v>495.2636</v>
      </c>
      <c r="L60" s="10">
        <f t="shared" si="22"/>
        <v>990.52719999999999</v>
      </c>
    </row>
    <row r="61" spans="1:12" ht="18">
      <c r="A61" s="18">
        <v>46</v>
      </c>
      <c r="B61" s="45"/>
      <c r="C61" s="45"/>
      <c r="D61" s="19" t="s">
        <v>106</v>
      </c>
      <c r="E61" s="29" t="s">
        <v>107</v>
      </c>
      <c r="F61" s="4"/>
      <c r="G61" s="4">
        <v>152.76</v>
      </c>
      <c r="H61" s="4">
        <f t="shared" si="19"/>
        <v>152.76</v>
      </c>
      <c r="I61" s="4">
        <f t="shared" si="20"/>
        <v>305.52</v>
      </c>
      <c r="J61" s="10">
        <v>0.82</v>
      </c>
      <c r="K61" s="10">
        <f t="shared" si="21"/>
        <v>125.26319999999998</v>
      </c>
      <c r="L61" s="10">
        <f t="shared" si="22"/>
        <v>250.52639999999997</v>
      </c>
    </row>
    <row r="62" spans="1:12" ht="17.850000000000001" customHeight="1">
      <c r="A62" s="18">
        <v>47</v>
      </c>
      <c r="B62" s="45"/>
      <c r="C62" s="45" t="s">
        <v>108</v>
      </c>
      <c r="D62" s="19" t="s">
        <v>109</v>
      </c>
      <c r="E62" s="29" t="s">
        <v>110</v>
      </c>
      <c r="F62" s="4">
        <f>232.1-G62</f>
        <v>153.44999999999999</v>
      </c>
      <c r="G62" s="4">
        <v>78.650000000000006</v>
      </c>
      <c r="H62" s="4">
        <f t="shared" si="19"/>
        <v>232.1</v>
      </c>
      <c r="I62" s="4">
        <f t="shared" si="20"/>
        <v>464.2</v>
      </c>
      <c r="J62" s="10">
        <v>0.82</v>
      </c>
      <c r="K62" s="10">
        <f t="shared" si="21"/>
        <v>190.32199999999997</v>
      </c>
      <c r="L62" s="10">
        <f t="shared" si="22"/>
        <v>380.64399999999995</v>
      </c>
    </row>
    <row r="63" spans="1:12" ht="21.6" customHeight="1">
      <c r="A63" s="18">
        <v>48</v>
      </c>
      <c r="B63" s="45"/>
      <c r="C63" s="45"/>
      <c r="D63" s="19" t="s">
        <v>111</v>
      </c>
      <c r="E63" s="29" t="s">
        <v>112</v>
      </c>
      <c r="F63" s="4">
        <f>312.69-89.28</f>
        <v>223.41</v>
      </c>
      <c r="G63" s="4">
        <v>89.28</v>
      </c>
      <c r="H63" s="4">
        <f t="shared" si="19"/>
        <v>312.69</v>
      </c>
      <c r="I63" s="4">
        <f t="shared" si="20"/>
        <v>625.38</v>
      </c>
      <c r="J63" s="10">
        <v>0.82</v>
      </c>
      <c r="K63" s="10">
        <f t="shared" si="21"/>
        <v>256.4058</v>
      </c>
      <c r="L63" s="10">
        <f t="shared" si="22"/>
        <v>512.8116</v>
      </c>
    </row>
    <row r="64" spans="1:12" ht="18">
      <c r="A64" s="18">
        <v>49</v>
      </c>
      <c r="B64" s="45"/>
      <c r="C64" s="45"/>
      <c r="D64" s="19" t="s">
        <v>113</v>
      </c>
      <c r="E64" s="29" t="s">
        <v>114</v>
      </c>
      <c r="F64" s="4">
        <v>41.47</v>
      </c>
      <c r="G64" s="4">
        <v>561.86</v>
      </c>
      <c r="H64" s="4">
        <f t="shared" si="19"/>
        <v>603.33000000000004</v>
      </c>
      <c r="I64" s="4">
        <f t="shared" si="20"/>
        <v>1206.6600000000001</v>
      </c>
      <c r="J64" s="10">
        <v>0.82</v>
      </c>
      <c r="K64" s="10">
        <f t="shared" si="21"/>
        <v>494.73059999999998</v>
      </c>
      <c r="L64" s="10">
        <f t="shared" si="22"/>
        <v>989.46119999999996</v>
      </c>
    </row>
    <row r="65" spans="1:12">
      <c r="A65" s="18">
        <v>50</v>
      </c>
      <c r="B65" s="45"/>
      <c r="C65" s="16" t="s">
        <v>59</v>
      </c>
      <c r="D65" s="19" t="s">
        <v>30</v>
      </c>
      <c r="E65" s="20"/>
      <c r="F65" s="4">
        <v>500</v>
      </c>
      <c r="G65" s="4"/>
      <c r="H65" s="4">
        <f t="shared" si="19"/>
        <v>500</v>
      </c>
      <c r="I65" s="4">
        <f t="shared" si="20"/>
        <v>1000</v>
      </c>
      <c r="J65" s="10">
        <v>0.82</v>
      </c>
      <c r="K65" s="10">
        <f t="shared" si="21"/>
        <v>410</v>
      </c>
      <c r="L65" s="10">
        <f t="shared" si="22"/>
        <v>820</v>
      </c>
    </row>
    <row r="66" spans="1:12" ht="15" customHeight="1">
      <c r="A66" s="46" t="s">
        <v>115</v>
      </c>
      <c r="B66" s="47"/>
      <c r="C66" s="47"/>
      <c r="D66" s="47"/>
      <c r="E66" s="48"/>
      <c r="F66" s="12">
        <f>SUM(F57:F65)</f>
        <v>1944.18</v>
      </c>
      <c r="G66" s="12">
        <f t="shared" ref="G66:I66" si="23">SUM(G57:G65)</f>
        <v>1615.7600000000002</v>
      </c>
      <c r="H66" s="12">
        <f t="shared" si="23"/>
        <v>3559.94</v>
      </c>
      <c r="I66" s="12">
        <f t="shared" si="23"/>
        <v>7119.88</v>
      </c>
      <c r="J66" s="17"/>
      <c r="K66" s="13">
        <f>SUM(K57:K65)</f>
        <v>2919.1507999999999</v>
      </c>
      <c r="L66" s="13">
        <f>SUM(L57:L65)</f>
        <v>5838.3015999999998</v>
      </c>
    </row>
    <row r="67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15" customHeight="1">
      <c r="A68" s="30" t="s">
        <v>0</v>
      </c>
      <c r="B68" s="30" t="s">
        <v>1</v>
      </c>
      <c r="C68" s="30" t="s">
        <v>2</v>
      </c>
      <c r="D68" s="30" t="s">
        <v>3</v>
      </c>
      <c r="E68" s="30" t="s">
        <v>4</v>
      </c>
      <c r="F68" s="30" t="s">
        <v>207</v>
      </c>
      <c r="G68" s="30" t="s">
        <v>206</v>
      </c>
      <c r="H68" s="32" t="s">
        <v>211</v>
      </c>
      <c r="I68" s="32" t="s">
        <v>212</v>
      </c>
      <c r="J68" s="30" t="s">
        <v>5</v>
      </c>
      <c r="K68" s="30" t="s">
        <v>6</v>
      </c>
      <c r="L68" s="5" t="s">
        <v>7</v>
      </c>
    </row>
    <row r="69" spans="1:12" ht="35.1" customHeight="1">
      <c r="A69" s="30"/>
      <c r="B69" s="30"/>
      <c r="C69" s="30"/>
      <c r="D69" s="30"/>
      <c r="E69" s="30"/>
      <c r="F69" s="30"/>
      <c r="G69" s="30"/>
      <c r="H69" s="33"/>
      <c r="I69" s="33"/>
      <c r="J69" s="30"/>
      <c r="K69" s="30"/>
      <c r="L69" s="5" t="s">
        <v>8</v>
      </c>
    </row>
    <row r="70" spans="1:12" ht="20.100000000000001" customHeight="1">
      <c r="A70" s="6">
        <v>51</v>
      </c>
      <c r="B70" s="31">
        <v>5</v>
      </c>
      <c r="C70" s="31" t="s">
        <v>116</v>
      </c>
      <c r="D70" s="8" t="s">
        <v>117</v>
      </c>
      <c r="E70" s="27" t="s">
        <v>118</v>
      </c>
      <c r="F70" s="4">
        <v>24.55</v>
      </c>
      <c r="G70" s="4">
        <v>120.32</v>
      </c>
      <c r="H70" s="4">
        <f>F70+G70</f>
        <v>144.87</v>
      </c>
      <c r="I70" s="4">
        <f>H70*2</f>
        <v>289.74</v>
      </c>
      <c r="J70" s="10">
        <v>0.82</v>
      </c>
      <c r="K70" s="10">
        <f>(F70+G70)*J70</f>
        <v>118.79339999999999</v>
      </c>
      <c r="L70" s="10">
        <f t="shared" ref="L70" si="24">(K70*2)</f>
        <v>237.58679999999998</v>
      </c>
    </row>
    <row r="71" spans="1:12" ht="18">
      <c r="A71" s="7">
        <v>52</v>
      </c>
      <c r="B71" s="31"/>
      <c r="C71" s="31"/>
      <c r="D71" s="8" t="s">
        <v>119</v>
      </c>
      <c r="E71" s="27" t="s">
        <v>120</v>
      </c>
      <c r="F71" s="4">
        <f>324.61-G71</f>
        <v>139.54000000000002</v>
      </c>
      <c r="G71" s="4">
        <v>185.07</v>
      </c>
      <c r="H71" s="4">
        <f t="shared" ref="H71:H87" si="25">F71+G71</f>
        <v>324.61</v>
      </c>
      <c r="I71" s="4">
        <f t="shared" ref="I71:I87" si="26">H71*2</f>
        <v>649.22</v>
      </c>
      <c r="J71" s="10">
        <v>0.82</v>
      </c>
      <c r="K71" s="10">
        <f t="shared" ref="K71:K87" si="27">(F71+G71)*J71</f>
        <v>266.18020000000001</v>
      </c>
      <c r="L71" s="10">
        <f t="shared" ref="L71:L87" si="28">(K71*2)</f>
        <v>532.36040000000003</v>
      </c>
    </row>
    <row r="72" spans="1:12" ht="18">
      <c r="A72" s="7">
        <v>53</v>
      </c>
      <c r="B72" s="31"/>
      <c r="C72" s="31"/>
      <c r="D72" s="8" t="s">
        <v>121</v>
      </c>
      <c r="E72" s="27" t="s">
        <v>122</v>
      </c>
      <c r="F72" s="4">
        <f>261.75-G72</f>
        <v>114.33000000000001</v>
      </c>
      <c r="G72" s="4">
        <v>147.41999999999999</v>
      </c>
      <c r="H72" s="4">
        <f t="shared" si="25"/>
        <v>261.75</v>
      </c>
      <c r="I72" s="4">
        <f t="shared" si="26"/>
        <v>523.5</v>
      </c>
      <c r="J72" s="10">
        <v>0.82</v>
      </c>
      <c r="K72" s="10">
        <f t="shared" si="27"/>
        <v>214.63499999999999</v>
      </c>
      <c r="L72" s="10">
        <f t="shared" si="28"/>
        <v>429.27</v>
      </c>
    </row>
    <row r="73" spans="1:12">
      <c r="A73" s="7">
        <v>54</v>
      </c>
      <c r="B73" s="31"/>
      <c r="C73" s="31"/>
      <c r="D73" s="8" t="s">
        <v>123</v>
      </c>
      <c r="E73" s="28" t="s">
        <v>49</v>
      </c>
      <c r="F73" s="4">
        <f>250-G73</f>
        <v>159.73000000000002</v>
      </c>
      <c r="G73" s="4">
        <v>90.27</v>
      </c>
      <c r="H73" s="4">
        <f t="shared" si="25"/>
        <v>250</v>
      </c>
      <c r="I73" s="4">
        <f t="shared" si="26"/>
        <v>500</v>
      </c>
      <c r="J73" s="10">
        <v>0.82</v>
      </c>
      <c r="K73" s="10">
        <f t="shared" si="27"/>
        <v>205</v>
      </c>
      <c r="L73" s="10">
        <f t="shared" si="28"/>
        <v>410</v>
      </c>
    </row>
    <row r="74" spans="1:12" ht="21.6" customHeight="1">
      <c r="A74" s="7">
        <v>55</v>
      </c>
      <c r="B74" s="31"/>
      <c r="C74" s="31" t="s">
        <v>124</v>
      </c>
      <c r="D74" s="8" t="s">
        <v>125</v>
      </c>
      <c r="E74" s="27" t="s">
        <v>126</v>
      </c>
      <c r="F74" s="4">
        <v>72.05</v>
      </c>
      <c r="G74" s="4">
        <v>173.66</v>
      </c>
      <c r="H74" s="4">
        <f t="shared" si="25"/>
        <v>245.70999999999998</v>
      </c>
      <c r="I74" s="4">
        <f t="shared" si="26"/>
        <v>491.41999999999996</v>
      </c>
      <c r="J74" s="10">
        <v>0.82</v>
      </c>
      <c r="K74" s="10">
        <f t="shared" si="27"/>
        <v>201.48219999999998</v>
      </c>
      <c r="L74" s="10">
        <f t="shared" si="28"/>
        <v>402.96439999999996</v>
      </c>
    </row>
    <row r="75" spans="1:12" ht="18">
      <c r="A75" s="7">
        <v>56</v>
      </c>
      <c r="B75" s="31"/>
      <c r="C75" s="31"/>
      <c r="D75" s="8" t="s">
        <v>127</v>
      </c>
      <c r="E75" s="27" t="s">
        <v>128</v>
      </c>
      <c r="F75" s="4">
        <f>234.81-90.27</f>
        <v>144.54000000000002</v>
      </c>
      <c r="G75" s="4">
        <v>90.27</v>
      </c>
      <c r="H75" s="4">
        <f t="shared" si="25"/>
        <v>234.81</v>
      </c>
      <c r="I75" s="4">
        <f t="shared" si="26"/>
        <v>469.62</v>
      </c>
      <c r="J75" s="10">
        <v>0.82</v>
      </c>
      <c r="K75" s="10">
        <f t="shared" si="27"/>
        <v>192.54419999999999</v>
      </c>
      <c r="L75" s="10">
        <f t="shared" si="28"/>
        <v>385.08839999999998</v>
      </c>
    </row>
    <row r="76" spans="1:12" ht="18">
      <c r="A76" s="7">
        <v>57</v>
      </c>
      <c r="B76" s="31"/>
      <c r="C76" s="31"/>
      <c r="D76" s="8" t="s">
        <v>129</v>
      </c>
      <c r="E76" s="27" t="s">
        <v>130</v>
      </c>
      <c r="F76" s="4">
        <f>237.06-90.27</f>
        <v>146.79000000000002</v>
      </c>
      <c r="G76" s="4">
        <v>90.27</v>
      </c>
      <c r="H76" s="4">
        <f t="shared" si="25"/>
        <v>237.06</v>
      </c>
      <c r="I76" s="4">
        <f t="shared" si="26"/>
        <v>474.12</v>
      </c>
      <c r="J76" s="10">
        <v>0.82</v>
      </c>
      <c r="K76" s="10">
        <f t="shared" si="27"/>
        <v>194.38919999999999</v>
      </c>
      <c r="L76" s="10">
        <f t="shared" si="28"/>
        <v>388.77839999999998</v>
      </c>
    </row>
    <row r="77" spans="1:12" ht="27">
      <c r="A77" s="7">
        <v>58</v>
      </c>
      <c r="B77" s="31"/>
      <c r="C77" s="31"/>
      <c r="D77" s="8" t="s">
        <v>131</v>
      </c>
      <c r="E77" s="27" t="s">
        <v>132</v>
      </c>
      <c r="F77" s="4">
        <f>250-G77</f>
        <v>159.73000000000002</v>
      </c>
      <c r="G77" s="4">
        <v>90.27</v>
      </c>
      <c r="H77" s="4">
        <f t="shared" si="25"/>
        <v>250</v>
      </c>
      <c r="I77" s="4">
        <f t="shared" si="26"/>
        <v>500</v>
      </c>
      <c r="J77" s="10">
        <v>0.82</v>
      </c>
      <c r="K77" s="10">
        <f t="shared" si="27"/>
        <v>205</v>
      </c>
      <c r="L77" s="10">
        <f t="shared" si="28"/>
        <v>410</v>
      </c>
    </row>
    <row r="78" spans="1:12" ht="18">
      <c r="A78" s="7">
        <v>59</v>
      </c>
      <c r="B78" s="31"/>
      <c r="C78" s="31"/>
      <c r="D78" s="8" t="s">
        <v>133</v>
      </c>
      <c r="E78" s="27" t="s">
        <v>134</v>
      </c>
      <c r="F78" s="4">
        <f>250-G78</f>
        <v>159.73000000000002</v>
      </c>
      <c r="G78" s="4">
        <v>90.27</v>
      </c>
      <c r="H78" s="4">
        <f t="shared" si="25"/>
        <v>250</v>
      </c>
      <c r="I78" s="4">
        <f t="shared" si="26"/>
        <v>500</v>
      </c>
      <c r="J78" s="10">
        <v>0.82</v>
      </c>
      <c r="K78" s="10">
        <f t="shared" si="27"/>
        <v>205</v>
      </c>
      <c r="L78" s="10">
        <f t="shared" si="28"/>
        <v>410</v>
      </c>
    </row>
    <row r="79" spans="1:12" ht="20.100000000000001" customHeight="1">
      <c r="A79" s="7">
        <v>60</v>
      </c>
      <c r="B79" s="31"/>
      <c r="C79" s="31" t="s">
        <v>135</v>
      </c>
      <c r="D79" s="8" t="s">
        <v>136</v>
      </c>
      <c r="E79" s="27" t="s">
        <v>137</v>
      </c>
      <c r="F79" s="4">
        <v>229.65</v>
      </c>
      <c r="G79" s="4">
        <v>36.700000000000003</v>
      </c>
      <c r="H79" s="4">
        <f t="shared" si="25"/>
        <v>266.35000000000002</v>
      </c>
      <c r="I79" s="4">
        <f t="shared" si="26"/>
        <v>532.70000000000005</v>
      </c>
      <c r="J79" s="10">
        <v>0.82</v>
      </c>
      <c r="K79" s="10">
        <f t="shared" si="27"/>
        <v>218.40700000000001</v>
      </c>
      <c r="L79" s="10">
        <f t="shared" si="28"/>
        <v>436.81400000000002</v>
      </c>
    </row>
    <row r="80" spans="1:12" ht="18">
      <c r="A80" s="7">
        <v>61</v>
      </c>
      <c r="B80" s="31"/>
      <c r="C80" s="31"/>
      <c r="D80" s="8" t="s">
        <v>138</v>
      </c>
      <c r="E80" s="27" t="s">
        <v>139</v>
      </c>
      <c r="F80" s="4">
        <f>260.15-89.28</f>
        <v>170.86999999999998</v>
      </c>
      <c r="G80" s="4">
        <v>89.28</v>
      </c>
      <c r="H80" s="4">
        <f t="shared" si="25"/>
        <v>260.14999999999998</v>
      </c>
      <c r="I80" s="4">
        <f t="shared" si="26"/>
        <v>520.29999999999995</v>
      </c>
      <c r="J80" s="10">
        <v>0.82</v>
      </c>
      <c r="K80" s="10">
        <f t="shared" si="27"/>
        <v>213.32299999999998</v>
      </c>
      <c r="L80" s="10">
        <f t="shared" si="28"/>
        <v>426.64599999999996</v>
      </c>
    </row>
    <row r="81" spans="1:12" ht="18">
      <c r="A81" s="7">
        <v>62</v>
      </c>
      <c r="B81" s="31"/>
      <c r="C81" s="31"/>
      <c r="D81" s="8" t="s">
        <v>140</v>
      </c>
      <c r="E81" s="27" t="s">
        <v>141</v>
      </c>
      <c r="F81" s="4">
        <f>264.75-90.27</f>
        <v>174.48000000000002</v>
      </c>
      <c r="G81" s="4">
        <v>90.27</v>
      </c>
      <c r="H81" s="4">
        <f t="shared" si="25"/>
        <v>264.75</v>
      </c>
      <c r="I81" s="4">
        <f t="shared" si="26"/>
        <v>529.5</v>
      </c>
      <c r="J81" s="10">
        <v>0.82</v>
      </c>
      <c r="K81" s="10">
        <f t="shared" si="27"/>
        <v>217.095</v>
      </c>
      <c r="L81" s="10">
        <f t="shared" si="28"/>
        <v>434.19</v>
      </c>
    </row>
    <row r="82" spans="1:12">
      <c r="A82" s="7">
        <v>63</v>
      </c>
      <c r="B82" s="31"/>
      <c r="C82" s="31"/>
      <c r="D82" s="8" t="s">
        <v>142</v>
      </c>
      <c r="E82" s="28" t="s">
        <v>49</v>
      </c>
      <c r="F82" s="4">
        <f>250-G82</f>
        <v>159.73000000000002</v>
      </c>
      <c r="G82" s="4">
        <v>90.27</v>
      </c>
      <c r="H82" s="4">
        <f t="shared" si="25"/>
        <v>250</v>
      </c>
      <c r="I82" s="4">
        <f t="shared" si="26"/>
        <v>500</v>
      </c>
      <c r="J82" s="10">
        <v>0.82</v>
      </c>
      <c r="K82" s="10">
        <f t="shared" si="27"/>
        <v>205</v>
      </c>
      <c r="L82" s="10">
        <f t="shared" si="28"/>
        <v>410</v>
      </c>
    </row>
    <row r="83" spans="1:12" ht="20.85" customHeight="1">
      <c r="A83" s="7">
        <v>64</v>
      </c>
      <c r="B83" s="31"/>
      <c r="C83" s="31" t="s">
        <v>143</v>
      </c>
      <c r="D83" s="8" t="s">
        <v>144</v>
      </c>
      <c r="E83" s="27" t="s">
        <v>145</v>
      </c>
      <c r="F83" s="4">
        <f>234.36-89.28</f>
        <v>145.08000000000001</v>
      </c>
      <c r="G83" s="4">
        <v>89.28</v>
      </c>
      <c r="H83" s="4">
        <f t="shared" si="25"/>
        <v>234.36</v>
      </c>
      <c r="I83" s="4">
        <f t="shared" si="26"/>
        <v>468.72</v>
      </c>
      <c r="J83" s="10">
        <v>0.82</v>
      </c>
      <c r="K83" s="10">
        <f t="shared" si="27"/>
        <v>192.17519999999999</v>
      </c>
      <c r="L83" s="10">
        <f t="shared" si="28"/>
        <v>384.35039999999998</v>
      </c>
    </row>
    <row r="84" spans="1:12" ht="18">
      <c r="A84" s="7">
        <v>65</v>
      </c>
      <c r="B84" s="31"/>
      <c r="C84" s="31"/>
      <c r="D84" s="8" t="s">
        <v>146</v>
      </c>
      <c r="E84" s="27" t="s">
        <v>147</v>
      </c>
      <c r="F84" s="4">
        <v>114.86</v>
      </c>
      <c r="G84" s="4">
        <v>206.06</v>
      </c>
      <c r="H84" s="4">
        <f t="shared" si="25"/>
        <v>320.92</v>
      </c>
      <c r="I84" s="4">
        <f t="shared" si="26"/>
        <v>641.84</v>
      </c>
      <c r="J84" s="10">
        <v>0.82</v>
      </c>
      <c r="K84" s="10">
        <f t="shared" si="27"/>
        <v>263.15440000000001</v>
      </c>
      <c r="L84" s="10">
        <f t="shared" si="28"/>
        <v>526.30880000000002</v>
      </c>
    </row>
    <row r="85" spans="1:12" ht="18">
      <c r="A85" s="7">
        <v>66</v>
      </c>
      <c r="B85" s="31"/>
      <c r="C85" s="31"/>
      <c r="D85" s="8" t="s">
        <v>148</v>
      </c>
      <c r="E85" s="27" t="s">
        <v>149</v>
      </c>
      <c r="F85" s="4">
        <f>234.36-89.28</f>
        <v>145.08000000000001</v>
      </c>
      <c r="G85" s="4">
        <v>89.28</v>
      </c>
      <c r="H85" s="4">
        <f t="shared" si="25"/>
        <v>234.36</v>
      </c>
      <c r="I85" s="4">
        <f t="shared" si="26"/>
        <v>468.72</v>
      </c>
      <c r="J85" s="10">
        <v>0.82</v>
      </c>
      <c r="K85" s="10">
        <f t="shared" si="27"/>
        <v>192.17519999999999</v>
      </c>
      <c r="L85" s="10">
        <f t="shared" si="28"/>
        <v>384.35039999999998</v>
      </c>
    </row>
    <row r="86" spans="1:12" ht="18">
      <c r="A86" s="7">
        <v>67</v>
      </c>
      <c r="B86" s="31"/>
      <c r="C86" s="31"/>
      <c r="D86" s="8" t="s">
        <v>150</v>
      </c>
      <c r="E86" s="27" t="s">
        <v>151</v>
      </c>
      <c r="F86" s="4">
        <f>227.46-90.27</f>
        <v>137.19</v>
      </c>
      <c r="G86" s="4">
        <v>90.27</v>
      </c>
      <c r="H86" s="4">
        <f t="shared" si="25"/>
        <v>227.45999999999998</v>
      </c>
      <c r="I86" s="4">
        <f t="shared" si="26"/>
        <v>454.91999999999996</v>
      </c>
      <c r="J86" s="10">
        <v>0.82</v>
      </c>
      <c r="K86" s="10">
        <f t="shared" si="27"/>
        <v>186.51719999999997</v>
      </c>
      <c r="L86" s="10">
        <f t="shared" si="28"/>
        <v>373.03439999999995</v>
      </c>
    </row>
    <row r="87" spans="1:12">
      <c r="A87" s="7">
        <v>68</v>
      </c>
      <c r="B87" s="31"/>
      <c r="C87" s="6" t="s">
        <v>59</v>
      </c>
      <c r="D87" s="8" t="s">
        <v>30</v>
      </c>
      <c r="E87" s="9"/>
      <c r="F87" s="4">
        <v>500</v>
      </c>
      <c r="G87" s="4"/>
      <c r="H87" s="4">
        <f t="shared" si="25"/>
        <v>500</v>
      </c>
      <c r="I87" s="4">
        <f t="shared" si="26"/>
        <v>1000</v>
      </c>
      <c r="J87" s="10">
        <v>0.82</v>
      </c>
      <c r="K87" s="10">
        <f t="shared" si="27"/>
        <v>410</v>
      </c>
      <c r="L87" s="10">
        <f t="shared" si="28"/>
        <v>820</v>
      </c>
    </row>
    <row r="88" spans="1:12" ht="15" customHeight="1">
      <c r="A88" s="46" t="s">
        <v>152</v>
      </c>
      <c r="B88" s="47"/>
      <c r="C88" s="47"/>
      <c r="D88" s="47"/>
      <c r="E88" s="48"/>
      <c r="F88" s="12">
        <f>SUM(F70:F87)</f>
        <v>2897.9300000000003</v>
      </c>
      <c r="G88" s="12">
        <f t="shared" ref="G88:I88" si="29">SUM(G70:G87)</f>
        <v>1859.2299999999998</v>
      </c>
      <c r="H88" s="12">
        <f t="shared" si="29"/>
        <v>4757.16</v>
      </c>
      <c r="I88" s="12">
        <f t="shared" si="29"/>
        <v>9514.32</v>
      </c>
      <c r="J88" s="17"/>
      <c r="K88" s="13">
        <f>SUM(K70:K87)</f>
        <v>3900.8711999999996</v>
      </c>
      <c r="L88" s="13">
        <f>SUM(L70:L87)</f>
        <v>7801.7423999999992</v>
      </c>
    </row>
    <row r="89" spans="1:1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12.75" customHeight="1">
      <c r="A90" s="30" t="s">
        <v>0</v>
      </c>
      <c r="B90" s="30" t="s">
        <v>1</v>
      </c>
      <c r="C90" s="30" t="s">
        <v>2</v>
      </c>
      <c r="D90" s="30" t="s">
        <v>3</v>
      </c>
      <c r="E90" s="30" t="s">
        <v>4</v>
      </c>
      <c r="F90" s="30" t="s">
        <v>207</v>
      </c>
      <c r="G90" s="30" t="s">
        <v>206</v>
      </c>
      <c r="H90" s="32" t="s">
        <v>211</v>
      </c>
      <c r="I90" s="32" t="s">
        <v>212</v>
      </c>
      <c r="J90" s="30" t="s">
        <v>5</v>
      </c>
      <c r="K90" s="30" t="s">
        <v>6</v>
      </c>
      <c r="L90" s="5" t="s">
        <v>7</v>
      </c>
    </row>
    <row r="91" spans="1:12" ht="35.1" customHeight="1">
      <c r="A91" s="30"/>
      <c r="B91" s="30"/>
      <c r="C91" s="30"/>
      <c r="D91" s="30"/>
      <c r="E91" s="30"/>
      <c r="F91" s="30"/>
      <c r="G91" s="30"/>
      <c r="H91" s="33"/>
      <c r="I91" s="33"/>
      <c r="J91" s="30"/>
      <c r="K91" s="30"/>
      <c r="L91" s="5" t="s">
        <v>8</v>
      </c>
    </row>
    <row r="92" spans="1:12" ht="20.85" customHeight="1">
      <c r="A92" s="6">
        <v>69</v>
      </c>
      <c r="B92" s="43">
        <v>6</v>
      </c>
      <c r="C92" s="43" t="s">
        <v>153</v>
      </c>
      <c r="D92" s="8" t="s">
        <v>154</v>
      </c>
      <c r="E92" s="27" t="s">
        <v>155</v>
      </c>
      <c r="F92" s="4">
        <f>247-90.27</f>
        <v>156.73000000000002</v>
      </c>
      <c r="G92" s="4">
        <v>90.27</v>
      </c>
      <c r="H92" s="4">
        <f>F92+G92</f>
        <v>247</v>
      </c>
      <c r="I92" s="4">
        <f>H92*2</f>
        <v>494</v>
      </c>
      <c r="J92" s="10">
        <v>0.82</v>
      </c>
      <c r="K92" s="10">
        <f t="shared" ref="K92:K105" si="30">+(F92+G92)*J92</f>
        <v>202.54</v>
      </c>
      <c r="L92" s="21">
        <f t="shared" ref="L92" si="31">(K92*2)</f>
        <v>405.08</v>
      </c>
    </row>
    <row r="93" spans="1:12" ht="19.350000000000001" customHeight="1">
      <c r="A93" s="6">
        <f t="shared" ref="A93:A105" si="32">A92+1</f>
        <v>70</v>
      </c>
      <c r="B93" s="43"/>
      <c r="C93" s="43"/>
      <c r="D93" s="8" t="s">
        <v>156</v>
      </c>
      <c r="E93" s="27" t="s">
        <v>157</v>
      </c>
      <c r="F93" s="4">
        <f>197.82-G93</f>
        <v>94.559999999999988</v>
      </c>
      <c r="G93" s="4">
        <v>103.26</v>
      </c>
      <c r="H93" s="4">
        <f t="shared" ref="H93:H105" si="33">F93+G93</f>
        <v>197.82</v>
      </c>
      <c r="I93" s="4">
        <f t="shared" ref="I93:I105" si="34">H93*2</f>
        <v>395.64</v>
      </c>
      <c r="J93" s="10">
        <v>0.82</v>
      </c>
      <c r="K93" s="10">
        <f t="shared" si="30"/>
        <v>162.21239999999997</v>
      </c>
      <c r="L93" s="21">
        <f t="shared" ref="L93:L105" si="35">(K93*2)</f>
        <v>324.42479999999995</v>
      </c>
    </row>
    <row r="94" spans="1:12" ht="18">
      <c r="A94" s="6">
        <f t="shared" si="32"/>
        <v>71</v>
      </c>
      <c r="B94" s="43"/>
      <c r="C94" s="43"/>
      <c r="D94" s="8" t="s">
        <v>158</v>
      </c>
      <c r="E94" s="27" t="s">
        <v>159</v>
      </c>
      <c r="F94" s="4">
        <f>255.23-G94</f>
        <v>117.72999999999999</v>
      </c>
      <c r="G94" s="4">
        <v>137.5</v>
      </c>
      <c r="H94" s="4">
        <f t="shared" si="33"/>
        <v>255.23</v>
      </c>
      <c r="I94" s="4">
        <f t="shared" si="34"/>
        <v>510.46</v>
      </c>
      <c r="J94" s="10">
        <v>0.82</v>
      </c>
      <c r="K94" s="10">
        <f t="shared" si="30"/>
        <v>209.28859999999997</v>
      </c>
      <c r="L94" s="21">
        <f t="shared" si="35"/>
        <v>418.57719999999995</v>
      </c>
    </row>
    <row r="95" spans="1:12" ht="22.35" customHeight="1">
      <c r="A95" s="6">
        <f t="shared" si="32"/>
        <v>72</v>
      </c>
      <c r="B95" s="43"/>
      <c r="C95" s="43"/>
      <c r="D95" s="8" t="s">
        <v>160</v>
      </c>
      <c r="E95" s="27" t="s">
        <v>161</v>
      </c>
      <c r="F95" s="4">
        <f>309.87-89.28</f>
        <v>220.59</v>
      </c>
      <c r="G95" s="4">
        <v>89.28</v>
      </c>
      <c r="H95" s="4">
        <f t="shared" si="33"/>
        <v>309.87</v>
      </c>
      <c r="I95" s="4">
        <f t="shared" si="34"/>
        <v>619.74</v>
      </c>
      <c r="J95" s="10">
        <v>0.82</v>
      </c>
      <c r="K95" s="10">
        <f t="shared" si="30"/>
        <v>254.0934</v>
      </c>
      <c r="L95" s="21">
        <f t="shared" si="35"/>
        <v>508.18680000000001</v>
      </c>
    </row>
    <row r="96" spans="1:12" ht="19.350000000000001" customHeight="1">
      <c r="A96" s="6">
        <f t="shared" si="32"/>
        <v>73</v>
      </c>
      <c r="B96" s="43"/>
      <c r="C96" s="43"/>
      <c r="D96" s="8" t="s">
        <v>162</v>
      </c>
      <c r="E96" s="27" t="s">
        <v>163</v>
      </c>
      <c r="F96" s="4">
        <v>92.48</v>
      </c>
      <c r="G96" s="4">
        <v>126.13</v>
      </c>
      <c r="H96" s="4">
        <f t="shared" si="33"/>
        <v>218.61</v>
      </c>
      <c r="I96" s="4">
        <f t="shared" si="34"/>
        <v>437.22</v>
      </c>
      <c r="J96" s="10">
        <v>0.82</v>
      </c>
      <c r="K96" s="10">
        <f t="shared" si="30"/>
        <v>179.2602</v>
      </c>
      <c r="L96" s="21">
        <f t="shared" si="35"/>
        <v>358.5204</v>
      </c>
    </row>
    <row r="97" spans="1:12" ht="19.350000000000001" customHeight="1">
      <c r="A97" s="6">
        <f t="shared" si="32"/>
        <v>74</v>
      </c>
      <c r="B97" s="43"/>
      <c r="C97" s="43"/>
      <c r="D97" s="8" t="s">
        <v>164</v>
      </c>
      <c r="E97" s="27" t="s">
        <v>165</v>
      </c>
      <c r="F97" s="4"/>
      <c r="G97" s="4">
        <v>145.88999999999999</v>
      </c>
      <c r="H97" s="4">
        <f t="shared" si="33"/>
        <v>145.88999999999999</v>
      </c>
      <c r="I97" s="4">
        <f t="shared" si="34"/>
        <v>291.77999999999997</v>
      </c>
      <c r="J97" s="10">
        <v>0.82</v>
      </c>
      <c r="K97" s="10">
        <f t="shared" si="30"/>
        <v>119.62979999999997</v>
      </c>
      <c r="L97" s="21">
        <f t="shared" si="35"/>
        <v>239.25959999999995</v>
      </c>
    </row>
    <row r="98" spans="1:12" ht="21.6" customHeight="1">
      <c r="A98" s="6">
        <f t="shared" si="32"/>
        <v>75</v>
      </c>
      <c r="B98" s="43"/>
      <c r="C98" s="31" t="s">
        <v>166</v>
      </c>
      <c r="D98" s="8" t="s">
        <v>167</v>
      </c>
      <c r="E98" s="27" t="s">
        <v>168</v>
      </c>
      <c r="F98" s="4">
        <f>225-G98</f>
        <v>134.73000000000002</v>
      </c>
      <c r="G98" s="4">
        <v>90.27</v>
      </c>
      <c r="H98" s="4">
        <f t="shared" si="33"/>
        <v>225</v>
      </c>
      <c r="I98" s="4">
        <f t="shared" si="34"/>
        <v>450</v>
      </c>
      <c r="J98" s="10">
        <v>0.82</v>
      </c>
      <c r="K98" s="10">
        <f t="shared" si="30"/>
        <v>184.5</v>
      </c>
      <c r="L98" s="21">
        <f t="shared" si="35"/>
        <v>369</v>
      </c>
    </row>
    <row r="99" spans="1:12" ht="28.35" customHeight="1">
      <c r="A99" s="6">
        <f t="shared" si="32"/>
        <v>76</v>
      </c>
      <c r="B99" s="43"/>
      <c r="C99" s="31"/>
      <c r="D99" s="8" t="s">
        <v>169</v>
      </c>
      <c r="E99" s="27" t="s">
        <v>170</v>
      </c>
      <c r="F99" s="4">
        <f>340-89.28</f>
        <v>250.72</v>
      </c>
      <c r="G99" s="4">
        <v>89.28</v>
      </c>
      <c r="H99" s="4">
        <f t="shared" si="33"/>
        <v>340</v>
      </c>
      <c r="I99" s="4">
        <f t="shared" si="34"/>
        <v>680</v>
      </c>
      <c r="J99" s="10">
        <v>0.82</v>
      </c>
      <c r="K99" s="10">
        <f t="shared" si="30"/>
        <v>278.8</v>
      </c>
      <c r="L99" s="21">
        <f t="shared" si="35"/>
        <v>557.6</v>
      </c>
    </row>
    <row r="100" spans="1:12" ht="19.350000000000001" customHeight="1">
      <c r="A100" s="6">
        <f t="shared" si="32"/>
        <v>77</v>
      </c>
      <c r="B100" s="43"/>
      <c r="C100" s="31"/>
      <c r="D100" s="8" t="s">
        <v>171</v>
      </c>
      <c r="E100" s="27" t="s">
        <v>172</v>
      </c>
      <c r="F100" s="4">
        <v>59.42</v>
      </c>
      <c r="G100" s="4">
        <f>195.31-F100</f>
        <v>135.88999999999999</v>
      </c>
      <c r="H100" s="4">
        <f t="shared" si="33"/>
        <v>195.31</v>
      </c>
      <c r="I100" s="4">
        <f t="shared" si="34"/>
        <v>390.62</v>
      </c>
      <c r="J100" s="10">
        <v>0.82</v>
      </c>
      <c r="K100" s="10">
        <f t="shared" si="30"/>
        <v>160.1542</v>
      </c>
      <c r="L100" s="21">
        <f t="shared" si="35"/>
        <v>320.30840000000001</v>
      </c>
    </row>
    <row r="101" spans="1:12" ht="22.35" customHeight="1">
      <c r="A101" s="6">
        <f t="shared" si="32"/>
        <v>78</v>
      </c>
      <c r="B101" s="43"/>
      <c r="C101" s="31"/>
      <c r="D101" s="8" t="s">
        <v>173</v>
      </c>
      <c r="E101" s="27" t="s">
        <v>174</v>
      </c>
      <c r="F101" s="4">
        <v>28.94</v>
      </c>
      <c r="G101" s="4">
        <f>144.42-F101</f>
        <v>115.47999999999999</v>
      </c>
      <c r="H101" s="4">
        <f t="shared" si="33"/>
        <v>144.41999999999999</v>
      </c>
      <c r="I101" s="4">
        <f t="shared" si="34"/>
        <v>288.83999999999997</v>
      </c>
      <c r="J101" s="10">
        <v>0.82</v>
      </c>
      <c r="K101" s="10">
        <f t="shared" si="30"/>
        <v>118.42439999999998</v>
      </c>
      <c r="L101" s="21">
        <f t="shared" si="35"/>
        <v>236.84879999999995</v>
      </c>
    </row>
    <row r="102" spans="1:12" ht="22.35" customHeight="1">
      <c r="A102" s="6">
        <f t="shared" si="32"/>
        <v>79</v>
      </c>
      <c r="B102" s="43"/>
      <c r="C102" s="44" t="s">
        <v>175</v>
      </c>
      <c r="D102" s="8" t="s">
        <v>176</v>
      </c>
      <c r="E102" s="27" t="s">
        <v>177</v>
      </c>
      <c r="F102" s="4">
        <f>259.17-G102</f>
        <v>114.75000000000003</v>
      </c>
      <c r="G102" s="4">
        <v>144.41999999999999</v>
      </c>
      <c r="H102" s="4">
        <f t="shared" si="33"/>
        <v>259.17</v>
      </c>
      <c r="I102" s="4">
        <f t="shared" si="34"/>
        <v>518.34</v>
      </c>
      <c r="J102" s="10">
        <v>0.82</v>
      </c>
      <c r="K102" s="10">
        <f t="shared" si="30"/>
        <v>212.51939999999999</v>
      </c>
      <c r="L102" s="21">
        <f t="shared" si="35"/>
        <v>425.03879999999998</v>
      </c>
    </row>
    <row r="103" spans="1:12" ht="22.35" customHeight="1">
      <c r="A103" s="6">
        <f t="shared" si="32"/>
        <v>80</v>
      </c>
      <c r="B103" s="43"/>
      <c r="C103" s="44"/>
      <c r="D103" s="8" t="s">
        <v>178</v>
      </c>
      <c r="E103" s="27" t="s">
        <v>179</v>
      </c>
      <c r="F103" s="4">
        <f>257.2-G103</f>
        <v>148.63</v>
      </c>
      <c r="G103" s="4">
        <v>108.57</v>
      </c>
      <c r="H103" s="4">
        <f t="shared" si="33"/>
        <v>257.2</v>
      </c>
      <c r="I103" s="4">
        <f t="shared" si="34"/>
        <v>514.4</v>
      </c>
      <c r="J103" s="10">
        <v>0.82</v>
      </c>
      <c r="K103" s="10">
        <f t="shared" si="30"/>
        <v>210.90399999999997</v>
      </c>
      <c r="L103" s="21">
        <f t="shared" si="35"/>
        <v>421.80799999999994</v>
      </c>
    </row>
    <row r="104" spans="1:12" ht="18.600000000000001" customHeight="1">
      <c r="A104" s="6">
        <f t="shared" si="32"/>
        <v>81</v>
      </c>
      <c r="B104" s="43"/>
      <c r="C104" s="44"/>
      <c r="D104" s="8" t="s">
        <v>180</v>
      </c>
      <c r="E104" s="27" t="s">
        <v>181</v>
      </c>
      <c r="F104" s="4">
        <f>237-90.27</f>
        <v>146.73000000000002</v>
      </c>
      <c r="G104" s="4">
        <v>90.27</v>
      </c>
      <c r="H104" s="4">
        <f t="shared" si="33"/>
        <v>237</v>
      </c>
      <c r="I104" s="4">
        <f t="shared" si="34"/>
        <v>474</v>
      </c>
      <c r="J104" s="10">
        <v>0.82</v>
      </c>
      <c r="K104" s="10">
        <f t="shared" si="30"/>
        <v>194.33999999999997</v>
      </c>
      <c r="L104" s="21">
        <f t="shared" si="35"/>
        <v>388.67999999999995</v>
      </c>
    </row>
    <row r="105" spans="1:12" ht="12.75" customHeight="1">
      <c r="A105" s="7">
        <f t="shared" si="32"/>
        <v>82</v>
      </c>
      <c r="B105" s="43"/>
      <c r="C105" s="22" t="s">
        <v>59</v>
      </c>
      <c r="D105" s="8" t="s">
        <v>30</v>
      </c>
      <c r="E105" s="9"/>
      <c r="F105" s="4">
        <v>500</v>
      </c>
      <c r="G105" s="4"/>
      <c r="H105" s="4">
        <f t="shared" si="33"/>
        <v>500</v>
      </c>
      <c r="I105" s="4">
        <f t="shared" si="34"/>
        <v>1000</v>
      </c>
      <c r="J105" s="10">
        <v>0.82</v>
      </c>
      <c r="K105" s="10">
        <f t="shared" si="30"/>
        <v>410</v>
      </c>
      <c r="L105" s="21">
        <f t="shared" si="35"/>
        <v>820</v>
      </c>
    </row>
    <row r="106" spans="1:12" ht="12.75" customHeight="1">
      <c r="A106" s="46" t="s">
        <v>182</v>
      </c>
      <c r="B106" s="47"/>
      <c r="C106" s="47"/>
      <c r="D106" s="47"/>
      <c r="E106" s="48"/>
      <c r="F106" s="12">
        <f>SUM(F92:F105)</f>
        <v>2066.0100000000002</v>
      </c>
      <c r="G106" s="12">
        <f t="shared" ref="G106:I106" si="36">SUM(G92:G105)</f>
        <v>1466.5099999999998</v>
      </c>
      <c r="H106" s="12">
        <f t="shared" si="36"/>
        <v>3532.52</v>
      </c>
      <c r="I106" s="12">
        <f t="shared" si="36"/>
        <v>7065.04</v>
      </c>
      <c r="J106" s="17"/>
      <c r="K106" s="13">
        <f>SUM(K92:K105)</f>
        <v>2896.6663999999996</v>
      </c>
      <c r="L106" s="13">
        <f>SUM(L92:L105)</f>
        <v>5793.3327999999992</v>
      </c>
    </row>
    <row r="107" spans="1:12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12.75" customHeight="1">
      <c r="A108" s="30" t="s">
        <v>0</v>
      </c>
      <c r="B108" s="30" t="s">
        <v>1</v>
      </c>
      <c r="C108" s="30" t="s">
        <v>2</v>
      </c>
      <c r="D108" s="30" t="s">
        <v>3</v>
      </c>
      <c r="E108" s="30" t="s">
        <v>4</v>
      </c>
      <c r="F108" s="30" t="s">
        <v>207</v>
      </c>
      <c r="G108" s="30" t="s">
        <v>206</v>
      </c>
      <c r="H108" s="32" t="s">
        <v>211</v>
      </c>
      <c r="I108" s="32" t="s">
        <v>212</v>
      </c>
      <c r="J108" s="30" t="s">
        <v>5</v>
      </c>
      <c r="K108" s="30" t="s">
        <v>6</v>
      </c>
      <c r="L108" s="5" t="s">
        <v>7</v>
      </c>
    </row>
    <row r="109" spans="1:12" ht="35.1" customHeight="1">
      <c r="A109" s="30"/>
      <c r="B109" s="30"/>
      <c r="C109" s="30"/>
      <c r="D109" s="30"/>
      <c r="E109" s="30"/>
      <c r="F109" s="30"/>
      <c r="G109" s="30"/>
      <c r="H109" s="33"/>
      <c r="I109" s="33"/>
      <c r="J109" s="30"/>
      <c r="K109" s="30"/>
      <c r="L109" s="5" t="s">
        <v>8</v>
      </c>
    </row>
    <row r="110" spans="1:12" ht="20.85" customHeight="1">
      <c r="A110" s="6">
        <v>83</v>
      </c>
      <c r="B110" s="31">
        <v>7</v>
      </c>
      <c r="C110" s="31" t="s">
        <v>183</v>
      </c>
      <c r="D110" s="24" t="s">
        <v>184</v>
      </c>
      <c r="E110" s="26" t="s">
        <v>185</v>
      </c>
      <c r="F110" s="4">
        <f>540.07-G110</f>
        <v>318.14000000000004</v>
      </c>
      <c r="G110" s="4">
        <v>221.93</v>
      </c>
      <c r="H110" s="4">
        <f>F110+G110</f>
        <v>540.07000000000005</v>
      </c>
      <c r="I110" s="4">
        <f>H110*2</f>
        <v>1080.1400000000001</v>
      </c>
      <c r="J110" s="10">
        <v>0.82</v>
      </c>
      <c r="K110" s="10">
        <f t="shared" ref="K110:K120" si="37">+(F110+G110)*J110</f>
        <v>442.85740000000004</v>
      </c>
      <c r="L110" s="10">
        <f t="shared" ref="L110" si="38">(K110*2)</f>
        <v>885.71480000000008</v>
      </c>
    </row>
    <row r="111" spans="1:12" ht="22.35" customHeight="1">
      <c r="A111" s="7">
        <v>84</v>
      </c>
      <c r="B111" s="31"/>
      <c r="C111" s="31"/>
      <c r="D111" s="24" t="s">
        <v>186</v>
      </c>
      <c r="E111" s="26" t="s">
        <v>187</v>
      </c>
      <c r="F111" s="4">
        <f>224.3-G111</f>
        <v>113.28000000000002</v>
      </c>
      <c r="G111" s="4">
        <v>111.02</v>
      </c>
      <c r="H111" s="4">
        <f t="shared" ref="H111:H120" si="39">F111+G111</f>
        <v>224.3</v>
      </c>
      <c r="I111" s="4">
        <f t="shared" ref="I111:I120" si="40">H111*2</f>
        <v>448.6</v>
      </c>
      <c r="J111" s="10">
        <v>0.82</v>
      </c>
      <c r="K111" s="10">
        <f t="shared" si="37"/>
        <v>183.92599999999999</v>
      </c>
      <c r="L111" s="10">
        <f t="shared" ref="L111:L120" si="41">(K111*2)</f>
        <v>367.85199999999998</v>
      </c>
    </row>
    <row r="112" spans="1:12" ht="28.35" customHeight="1">
      <c r="A112" s="7">
        <v>85</v>
      </c>
      <c r="B112" s="31"/>
      <c r="C112" s="31"/>
      <c r="D112" s="24" t="s">
        <v>188</v>
      </c>
      <c r="E112" s="26" t="s">
        <v>189</v>
      </c>
      <c r="F112" s="4">
        <f>250-G112</f>
        <v>159.73000000000002</v>
      </c>
      <c r="G112" s="4">
        <v>90.27</v>
      </c>
      <c r="H112" s="4">
        <f t="shared" si="39"/>
        <v>250</v>
      </c>
      <c r="I112" s="4">
        <f t="shared" si="40"/>
        <v>500</v>
      </c>
      <c r="J112" s="10">
        <v>0.82</v>
      </c>
      <c r="K112" s="10">
        <f t="shared" si="37"/>
        <v>205</v>
      </c>
      <c r="L112" s="10">
        <f t="shared" si="41"/>
        <v>410</v>
      </c>
    </row>
    <row r="113" spans="1:12" ht="17.850000000000001" customHeight="1">
      <c r="A113" s="7">
        <v>86</v>
      </c>
      <c r="B113" s="31"/>
      <c r="C113" s="31" t="s">
        <v>190</v>
      </c>
      <c r="D113" s="24" t="s">
        <v>191</v>
      </c>
      <c r="E113" s="26" t="s">
        <v>192</v>
      </c>
      <c r="F113" s="4">
        <f>347.73-G113</f>
        <v>191.43</v>
      </c>
      <c r="G113" s="4">
        <v>156.30000000000001</v>
      </c>
      <c r="H113" s="4">
        <f t="shared" si="39"/>
        <v>347.73</v>
      </c>
      <c r="I113" s="4">
        <f t="shared" si="40"/>
        <v>695.46</v>
      </c>
      <c r="J113" s="10">
        <v>0.82</v>
      </c>
      <c r="K113" s="10">
        <f t="shared" si="37"/>
        <v>285.1386</v>
      </c>
      <c r="L113" s="10">
        <f t="shared" si="41"/>
        <v>570.27719999999999</v>
      </c>
    </row>
    <row r="114" spans="1:12" ht="20.100000000000001" customHeight="1">
      <c r="A114" s="7">
        <v>87</v>
      </c>
      <c r="B114" s="31"/>
      <c r="C114" s="31"/>
      <c r="D114" s="24" t="s">
        <v>193</v>
      </c>
      <c r="E114" s="26" t="s">
        <v>208</v>
      </c>
      <c r="F114" s="4">
        <v>267.89</v>
      </c>
      <c r="G114" s="4">
        <f>+F114-90.27</f>
        <v>177.62</v>
      </c>
      <c r="H114" s="4">
        <f t="shared" si="39"/>
        <v>445.51</v>
      </c>
      <c r="I114" s="4">
        <f t="shared" si="40"/>
        <v>891.02</v>
      </c>
      <c r="J114" s="10">
        <v>0.82</v>
      </c>
      <c r="K114" s="10">
        <f t="shared" si="37"/>
        <v>365.31819999999999</v>
      </c>
      <c r="L114" s="10">
        <f t="shared" si="41"/>
        <v>730.63639999999998</v>
      </c>
    </row>
    <row r="115" spans="1:12">
      <c r="A115" s="7">
        <v>88</v>
      </c>
      <c r="B115" s="31"/>
      <c r="C115" s="31" t="s">
        <v>194</v>
      </c>
      <c r="D115" s="24" t="s">
        <v>195</v>
      </c>
      <c r="E115" s="26" t="s">
        <v>196</v>
      </c>
      <c r="F115" s="4">
        <f>237.03-90.27</f>
        <v>146.76</v>
      </c>
      <c r="G115" s="4">
        <v>90.27</v>
      </c>
      <c r="H115" s="4">
        <f t="shared" si="39"/>
        <v>237.02999999999997</v>
      </c>
      <c r="I115" s="4">
        <f t="shared" si="40"/>
        <v>474.05999999999995</v>
      </c>
      <c r="J115" s="10">
        <v>0.82</v>
      </c>
      <c r="K115" s="10">
        <f t="shared" si="37"/>
        <v>194.36459999999997</v>
      </c>
      <c r="L115" s="10">
        <f t="shared" si="41"/>
        <v>388.72919999999993</v>
      </c>
    </row>
    <row r="116" spans="1:12" ht="19.350000000000001" customHeight="1">
      <c r="A116" s="7">
        <v>89</v>
      </c>
      <c r="B116" s="31"/>
      <c r="C116" s="31"/>
      <c r="D116" s="24" t="s">
        <v>197</v>
      </c>
      <c r="E116" s="26" t="s">
        <v>198</v>
      </c>
      <c r="F116" s="4"/>
      <c r="G116" s="4">
        <v>610.22</v>
      </c>
      <c r="H116" s="4">
        <f t="shared" si="39"/>
        <v>610.22</v>
      </c>
      <c r="I116" s="4">
        <f t="shared" si="40"/>
        <v>1220.44</v>
      </c>
      <c r="J116" s="10">
        <v>0.82</v>
      </c>
      <c r="K116" s="10">
        <f t="shared" si="37"/>
        <v>500.38040000000001</v>
      </c>
      <c r="L116" s="10">
        <f t="shared" si="41"/>
        <v>1000.7608</v>
      </c>
    </row>
    <row r="117" spans="1:12" ht="18.600000000000001" customHeight="1">
      <c r="A117" s="7">
        <v>90</v>
      </c>
      <c r="B117" s="31"/>
      <c r="C117" s="31"/>
      <c r="D117" s="24" t="s">
        <v>199</v>
      </c>
      <c r="E117" s="26" t="s">
        <v>200</v>
      </c>
      <c r="F117" s="4">
        <f>236.93-G117</f>
        <v>147.65</v>
      </c>
      <c r="G117" s="4">
        <v>89.28</v>
      </c>
      <c r="H117" s="4">
        <f t="shared" si="39"/>
        <v>236.93</v>
      </c>
      <c r="I117" s="4">
        <f t="shared" si="40"/>
        <v>473.86</v>
      </c>
      <c r="J117" s="10">
        <v>0.82</v>
      </c>
      <c r="K117" s="10">
        <f t="shared" si="37"/>
        <v>194.2826</v>
      </c>
      <c r="L117" s="10">
        <f t="shared" si="41"/>
        <v>388.5652</v>
      </c>
    </row>
    <row r="118" spans="1:12" ht="21.6" customHeight="1">
      <c r="A118" s="7">
        <v>91</v>
      </c>
      <c r="B118" s="31"/>
      <c r="C118" s="31"/>
      <c r="D118" s="24" t="s">
        <v>209</v>
      </c>
      <c r="E118" s="26" t="s">
        <v>210</v>
      </c>
      <c r="F118" s="4">
        <f>237-90.27</f>
        <v>146.73000000000002</v>
      </c>
      <c r="G118" s="4">
        <v>90.27</v>
      </c>
      <c r="H118" s="4">
        <f t="shared" si="39"/>
        <v>237</v>
      </c>
      <c r="I118" s="4">
        <f t="shared" si="40"/>
        <v>474</v>
      </c>
      <c r="J118" s="10">
        <v>0.82</v>
      </c>
      <c r="K118" s="10">
        <f t="shared" si="37"/>
        <v>194.33999999999997</v>
      </c>
      <c r="L118" s="10">
        <f t="shared" si="41"/>
        <v>388.67999999999995</v>
      </c>
    </row>
    <row r="119" spans="1:12" ht="27.6" customHeight="1">
      <c r="A119" s="7">
        <v>92</v>
      </c>
      <c r="B119" s="31"/>
      <c r="C119" s="31"/>
      <c r="D119" s="24" t="s">
        <v>201</v>
      </c>
      <c r="E119" s="26" t="s">
        <v>202</v>
      </c>
      <c r="F119" s="4">
        <f>261.24-90.27</f>
        <v>170.97000000000003</v>
      </c>
      <c r="G119" s="4">
        <v>90.27</v>
      </c>
      <c r="H119" s="4">
        <f t="shared" si="39"/>
        <v>261.24</v>
      </c>
      <c r="I119" s="4">
        <f t="shared" si="40"/>
        <v>522.48</v>
      </c>
      <c r="J119" s="10">
        <v>0.82</v>
      </c>
      <c r="K119" s="10">
        <f t="shared" si="37"/>
        <v>214.21680000000001</v>
      </c>
      <c r="L119" s="10">
        <f t="shared" si="41"/>
        <v>428.43360000000001</v>
      </c>
    </row>
    <row r="120" spans="1:12" ht="12.75" customHeight="1">
      <c r="A120" s="7">
        <v>93</v>
      </c>
      <c r="B120" s="31"/>
      <c r="C120" s="6" t="s">
        <v>59</v>
      </c>
      <c r="D120" s="24" t="s">
        <v>30</v>
      </c>
      <c r="E120" s="25"/>
      <c r="F120" s="4">
        <v>500</v>
      </c>
      <c r="G120" s="4"/>
      <c r="H120" s="4">
        <f t="shared" si="39"/>
        <v>500</v>
      </c>
      <c r="I120" s="4">
        <f t="shared" si="40"/>
        <v>1000</v>
      </c>
      <c r="J120" s="10">
        <v>0.82</v>
      </c>
      <c r="K120" s="10">
        <f t="shared" si="37"/>
        <v>410</v>
      </c>
      <c r="L120" s="10">
        <f t="shared" si="41"/>
        <v>820</v>
      </c>
    </row>
    <row r="121" spans="1:12" ht="12.75" customHeight="1">
      <c r="A121" s="46" t="s">
        <v>203</v>
      </c>
      <c r="B121" s="47"/>
      <c r="C121" s="47"/>
      <c r="D121" s="47"/>
      <c r="E121" s="48"/>
      <c r="F121" s="12">
        <f>SUM(F110:F120)</f>
        <v>2162.5800000000004</v>
      </c>
      <c r="G121" s="12">
        <f t="shared" ref="G121:I121" si="42">SUM(G110:G120)</f>
        <v>1727.45</v>
      </c>
      <c r="H121" s="12">
        <f t="shared" si="42"/>
        <v>3890.0299999999997</v>
      </c>
      <c r="I121" s="12">
        <f t="shared" si="42"/>
        <v>7780.0599999999995</v>
      </c>
      <c r="J121" s="17"/>
      <c r="K121" s="13">
        <f>SUM(K110:K120)</f>
        <v>3189.8246000000004</v>
      </c>
      <c r="L121" s="13">
        <f>SUM(L110:L120)</f>
        <v>6379.6492000000007</v>
      </c>
    </row>
    <row r="122" spans="1:12" ht="1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12.75" customHeight="1">
      <c r="A123" s="34" t="s">
        <v>204</v>
      </c>
      <c r="B123" s="35"/>
      <c r="C123" s="35"/>
      <c r="D123" s="35"/>
      <c r="E123" s="36"/>
      <c r="F123" s="30" t="s">
        <v>207</v>
      </c>
      <c r="G123" s="30" t="s">
        <v>206</v>
      </c>
      <c r="H123" s="32" t="s">
        <v>211</v>
      </c>
      <c r="I123" s="32" t="s">
        <v>212</v>
      </c>
      <c r="J123" s="30" t="s">
        <v>5</v>
      </c>
      <c r="K123" s="30" t="s">
        <v>6</v>
      </c>
      <c r="L123" s="5" t="s">
        <v>7</v>
      </c>
    </row>
    <row r="124" spans="1:12" ht="35.1" customHeight="1">
      <c r="A124" s="37"/>
      <c r="B124" s="38"/>
      <c r="C124" s="38"/>
      <c r="D124" s="38"/>
      <c r="E124" s="39"/>
      <c r="F124" s="30"/>
      <c r="G124" s="30"/>
      <c r="H124" s="33"/>
      <c r="I124" s="33"/>
      <c r="J124" s="30"/>
      <c r="K124" s="30"/>
      <c r="L124" s="5" t="s">
        <v>8</v>
      </c>
    </row>
    <row r="125" spans="1:12" ht="12.75" customHeight="1">
      <c r="A125" s="40">
        <v>1</v>
      </c>
      <c r="B125" s="41"/>
      <c r="C125" s="41"/>
      <c r="D125" s="41"/>
      <c r="E125" s="42"/>
      <c r="F125" s="15">
        <f>F15</f>
        <v>7441.9400000000005</v>
      </c>
      <c r="G125" s="15">
        <f>G15</f>
        <v>13257.250000000002</v>
      </c>
      <c r="H125" s="15">
        <f>H15</f>
        <v>20699.189999999999</v>
      </c>
      <c r="I125" s="15">
        <f>H125*2</f>
        <v>41398.379999999997</v>
      </c>
      <c r="J125" s="10">
        <v>0.82</v>
      </c>
      <c r="K125" s="10">
        <f>(H125*J125)</f>
        <v>16973.335799999997</v>
      </c>
      <c r="L125" s="10">
        <f t="shared" ref="L125:L131" si="43">(K125*2)</f>
        <v>33946.671599999994</v>
      </c>
    </row>
    <row r="126" spans="1:12" ht="12.75" customHeight="1">
      <c r="A126" s="49">
        <v>2</v>
      </c>
      <c r="B126" s="50"/>
      <c r="C126" s="50"/>
      <c r="D126" s="50"/>
      <c r="E126" s="51"/>
      <c r="F126" s="15">
        <f>F32</f>
        <v>2049.4700000000003</v>
      </c>
      <c r="G126" s="15">
        <f>G32</f>
        <v>1681.56</v>
      </c>
      <c r="H126" s="15">
        <f t="shared" ref="H126:H131" si="44">F126+G126</f>
        <v>3731.03</v>
      </c>
      <c r="I126" s="15">
        <f t="shared" ref="I126:I131" si="45">H126*2</f>
        <v>7462.06</v>
      </c>
      <c r="J126" s="10">
        <v>0.82</v>
      </c>
      <c r="K126" s="10">
        <f t="shared" ref="K126:K131" si="46">(H126*J126)</f>
        <v>3059.4445999999998</v>
      </c>
      <c r="L126" s="10">
        <f t="shared" si="43"/>
        <v>6118.8891999999996</v>
      </c>
    </row>
    <row r="127" spans="1:12" ht="12.75" customHeight="1">
      <c r="A127" s="49">
        <v>3</v>
      </c>
      <c r="B127" s="50"/>
      <c r="C127" s="50"/>
      <c r="D127" s="50"/>
      <c r="E127" s="51"/>
      <c r="F127" s="15">
        <f>F53</f>
        <v>2584.75</v>
      </c>
      <c r="G127" s="15">
        <f>G53</f>
        <v>1426.11</v>
      </c>
      <c r="H127" s="15">
        <f t="shared" si="44"/>
        <v>4010.8599999999997</v>
      </c>
      <c r="I127" s="15">
        <f t="shared" si="45"/>
        <v>8021.7199999999993</v>
      </c>
      <c r="J127" s="10">
        <v>0.82</v>
      </c>
      <c r="K127" s="10">
        <f t="shared" si="46"/>
        <v>3288.9051999999997</v>
      </c>
      <c r="L127" s="10">
        <f t="shared" si="43"/>
        <v>6577.8103999999994</v>
      </c>
    </row>
    <row r="128" spans="1:12" ht="12.75" customHeight="1">
      <c r="A128" s="49">
        <v>4</v>
      </c>
      <c r="B128" s="50"/>
      <c r="C128" s="50"/>
      <c r="D128" s="50"/>
      <c r="E128" s="51"/>
      <c r="F128" s="15">
        <f>F66</f>
        <v>1944.18</v>
      </c>
      <c r="G128" s="15">
        <f>G66</f>
        <v>1615.7600000000002</v>
      </c>
      <c r="H128" s="15">
        <f t="shared" si="44"/>
        <v>3559.9400000000005</v>
      </c>
      <c r="I128" s="15">
        <f t="shared" si="45"/>
        <v>7119.880000000001</v>
      </c>
      <c r="J128" s="10">
        <v>0.82</v>
      </c>
      <c r="K128" s="10">
        <f t="shared" si="46"/>
        <v>2919.1508000000003</v>
      </c>
      <c r="L128" s="10">
        <f t="shared" si="43"/>
        <v>5838.3016000000007</v>
      </c>
    </row>
    <row r="129" spans="1:12" ht="12.75" customHeight="1">
      <c r="A129" s="40">
        <v>5</v>
      </c>
      <c r="B129" s="41"/>
      <c r="C129" s="41"/>
      <c r="D129" s="41"/>
      <c r="E129" s="42"/>
      <c r="F129" s="15">
        <f>F88</f>
        <v>2897.9300000000003</v>
      </c>
      <c r="G129" s="15">
        <f>G88</f>
        <v>1859.2299999999998</v>
      </c>
      <c r="H129" s="15">
        <f t="shared" si="44"/>
        <v>4757.16</v>
      </c>
      <c r="I129" s="15">
        <f t="shared" si="45"/>
        <v>9514.32</v>
      </c>
      <c r="J129" s="10">
        <v>0.82</v>
      </c>
      <c r="K129" s="10">
        <f t="shared" si="46"/>
        <v>3900.8711999999996</v>
      </c>
      <c r="L129" s="10">
        <f t="shared" si="43"/>
        <v>7801.7423999999992</v>
      </c>
    </row>
    <row r="130" spans="1:12" ht="12.75" customHeight="1">
      <c r="A130" s="40">
        <v>6</v>
      </c>
      <c r="B130" s="41"/>
      <c r="C130" s="41"/>
      <c r="D130" s="41"/>
      <c r="E130" s="42"/>
      <c r="F130" s="15">
        <f>F106</f>
        <v>2066.0100000000002</v>
      </c>
      <c r="G130" s="15">
        <f>G106</f>
        <v>1466.5099999999998</v>
      </c>
      <c r="H130" s="15">
        <f t="shared" si="44"/>
        <v>3532.52</v>
      </c>
      <c r="I130" s="15">
        <f t="shared" si="45"/>
        <v>7065.04</v>
      </c>
      <c r="J130" s="10">
        <v>0.82</v>
      </c>
      <c r="K130" s="10">
        <f t="shared" si="46"/>
        <v>2896.6663999999996</v>
      </c>
      <c r="L130" s="10">
        <f t="shared" si="43"/>
        <v>5793.3327999999992</v>
      </c>
    </row>
    <row r="131" spans="1:12" ht="12.75" customHeight="1">
      <c r="A131" s="40">
        <v>7</v>
      </c>
      <c r="B131" s="41"/>
      <c r="C131" s="41"/>
      <c r="D131" s="41"/>
      <c r="E131" s="42"/>
      <c r="F131" s="15">
        <f>F121</f>
        <v>2162.5800000000004</v>
      </c>
      <c r="G131" s="15">
        <f>G121</f>
        <v>1727.45</v>
      </c>
      <c r="H131" s="15">
        <f t="shared" si="44"/>
        <v>3890.0300000000007</v>
      </c>
      <c r="I131" s="15">
        <f t="shared" si="45"/>
        <v>7780.0600000000013</v>
      </c>
      <c r="J131" s="10">
        <v>0.82</v>
      </c>
      <c r="K131" s="10">
        <f t="shared" si="46"/>
        <v>3189.8246000000004</v>
      </c>
      <c r="L131" s="10">
        <f t="shared" si="43"/>
        <v>6379.6492000000007</v>
      </c>
    </row>
    <row r="132" spans="1:12" ht="12.75" customHeight="1">
      <c r="A132" s="30" t="s">
        <v>205</v>
      </c>
      <c r="B132" s="30"/>
      <c r="C132" s="30"/>
      <c r="D132" s="30"/>
      <c r="E132" s="30"/>
      <c r="F132" s="12">
        <f>SUM(F125:F131)</f>
        <v>21146.86</v>
      </c>
      <c r="G132" s="12">
        <f t="shared" ref="G132:I132" si="47">SUM(G125:G131)</f>
        <v>23033.87</v>
      </c>
      <c r="H132" s="12">
        <f t="shared" si="47"/>
        <v>44180.729999999989</v>
      </c>
      <c r="I132" s="12">
        <f t="shared" si="47"/>
        <v>88361.459999999977</v>
      </c>
      <c r="J132" s="17"/>
      <c r="K132" s="13">
        <f>SUM(K125:K131)</f>
        <v>36228.198599999996</v>
      </c>
      <c r="L132" s="13">
        <f>SUM(L125:L131)</f>
        <v>72456.397199999992</v>
      </c>
    </row>
    <row r="133" spans="1:12" ht="12.75" customHeight="1"/>
    <row r="134" spans="1:12" ht="12.75" customHeight="1"/>
    <row r="135" spans="1:12" ht="12.75" customHeight="1"/>
    <row r="136" spans="1:12" ht="12.75" customHeight="1"/>
    <row r="137" spans="1:12" ht="12.75" customHeight="1"/>
    <row r="138" spans="1:12" ht="12.75" customHeight="1"/>
    <row r="139" spans="1:12" ht="12.75" customHeight="1"/>
    <row r="140" spans="1:12" ht="12.75" customHeight="1"/>
    <row r="141" spans="1:12" ht="12.75" customHeight="1"/>
    <row r="142" spans="1:12" ht="12.75" customHeight="1"/>
    <row r="144" spans="1:12">
      <c r="L144" s="2"/>
    </row>
  </sheetData>
  <mergeCells count="126">
    <mergeCell ref="A1:L1"/>
    <mergeCell ref="A126:E126"/>
    <mergeCell ref="A127:E127"/>
    <mergeCell ref="A128:E128"/>
    <mergeCell ref="A129:E129"/>
    <mergeCell ref="A130:E130"/>
    <mergeCell ref="A131:E131"/>
    <mergeCell ref="A106:E106"/>
    <mergeCell ref="A121:E121"/>
    <mergeCell ref="A2:A3"/>
    <mergeCell ref="B2:B3"/>
    <mergeCell ref="C2:C3"/>
    <mergeCell ref="D2:D3"/>
    <mergeCell ref="E2:E3"/>
    <mergeCell ref="C60:C61"/>
    <mergeCell ref="C62:C64"/>
    <mergeCell ref="A68:A69"/>
    <mergeCell ref="B68:B69"/>
    <mergeCell ref="C68:C69"/>
    <mergeCell ref="D68:D69"/>
    <mergeCell ref="A66:E66"/>
    <mergeCell ref="D108:D109"/>
    <mergeCell ref="B110:B120"/>
    <mergeCell ref="C110:C112"/>
    <mergeCell ref="C113:C114"/>
    <mergeCell ref="B19:B31"/>
    <mergeCell ref="C19:C22"/>
    <mergeCell ref="C23:C27"/>
    <mergeCell ref="C28:C30"/>
    <mergeCell ref="A34:A35"/>
    <mergeCell ref="B34:B35"/>
    <mergeCell ref="C34:C35"/>
    <mergeCell ref="D34:D35"/>
    <mergeCell ref="A32:E32"/>
    <mergeCell ref="K2:K3"/>
    <mergeCell ref="B4:B14"/>
    <mergeCell ref="C4:C14"/>
    <mergeCell ref="H2:H3"/>
    <mergeCell ref="A17:A18"/>
    <mergeCell ref="B17:B18"/>
    <mergeCell ref="C17:C18"/>
    <mergeCell ref="D17:D18"/>
    <mergeCell ref="E17:E18"/>
    <mergeCell ref="F17:F18"/>
    <mergeCell ref="J17:J18"/>
    <mergeCell ref="K17:K18"/>
    <mergeCell ref="H17:H18"/>
    <mergeCell ref="A15:E15"/>
    <mergeCell ref="I2:I3"/>
    <mergeCell ref="I17:I18"/>
    <mergeCell ref="F2:F3"/>
    <mergeCell ref="J2:J3"/>
    <mergeCell ref="K34:K35"/>
    <mergeCell ref="B36:B52"/>
    <mergeCell ref="C36:C43"/>
    <mergeCell ref="C44:C51"/>
    <mergeCell ref="A55:A56"/>
    <mergeCell ref="B55:B56"/>
    <mergeCell ref="C55:C56"/>
    <mergeCell ref="D55:D56"/>
    <mergeCell ref="E55:E56"/>
    <mergeCell ref="F55:F56"/>
    <mergeCell ref="J55:J56"/>
    <mergeCell ref="K55:K56"/>
    <mergeCell ref="G55:G56"/>
    <mergeCell ref="H34:H35"/>
    <mergeCell ref="H55:H56"/>
    <mergeCell ref="A53:E53"/>
    <mergeCell ref="E34:E35"/>
    <mergeCell ref="F34:F35"/>
    <mergeCell ref="I34:I35"/>
    <mergeCell ref="I55:I56"/>
    <mergeCell ref="J34:J35"/>
    <mergeCell ref="J90:J91"/>
    <mergeCell ref="K90:K91"/>
    <mergeCell ref="E68:E69"/>
    <mergeCell ref="F68:F69"/>
    <mergeCell ref="J68:J69"/>
    <mergeCell ref="K68:K69"/>
    <mergeCell ref="B70:B87"/>
    <mergeCell ref="C70:C73"/>
    <mergeCell ref="C74:C78"/>
    <mergeCell ref="C79:C82"/>
    <mergeCell ref="C83:C86"/>
    <mergeCell ref="G68:G69"/>
    <mergeCell ref="G90:G91"/>
    <mergeCell ref="H68:H69"/>
    <mergeCell ref="H90:H91"/>
    <mergeCell ref="A88:E88"/>
    <mergeCell ref="I68:I69"/>
    <mergeCell ref="I90:I91"/>
    <mergeCell ref="B108:B109"/>
    <mergeCell ref="G108:G109"/>
    <mergeCell ref="H108:H109"/>
    <mergeCell ref="G123:G124"/>
    <mergeCell ref="H123:H124"/>
    <mergeCell ref="J123:J124"/>
    <mergeCell ref="K123:K124"/>
    <mergeCell ref="E108:E109"/>
    <mergeCell ref="F108:F109"/>
    <mergeCell ref="J108:J109"/>
    <mergeCell ref="K108:K109"/>
    <mergeCell ref="C108:C109"/>
    <mergeCell ref="C115:C119"/>
    <mergeCell ref="I108:I109"/>
    <mergeCell ref="I123:I124"/>
    <mergeCell ref="A123:E124"/>
    <mergeCell ref="A125:E125"/>
    <mergeCell ref="A132:E132"/>
    <mergeCell ref="G2:G3"/>
    <mergeCell ref="G17:G18"/>
    <mergeCell ref="G34:G35"/>
    <mergeCell ref="F123:F124"/>
    <mergeCell ref="B92:B105"/>
    <mergeCell ref="C92:C97"/>
    <mergeCell ref="C98:C101"/>
    <mergeCell ref="C102:C104"/>
    <mergeCell ref="A90:A91"/>
    <mergeCell ref="B90:B91"/>
    <mergeCell ref="C90:C91"/>
    <mergeCell ref="D90:D91"/>
    <mergeCell ref="E90:E91"/>
    <mergeCell ref="F90:F91"/>
    <mergeCell ref="B57:B65"/>
    <mergeCell ref="C57:C59"/>
    <mergeCell ref="A108:A109"/>
  </mergeCells>
  <pageMargins left="0.51180555555555596" right="0.51180555555555596" top="0.78749999999999998" bottom="0.78749999999999998" header="0.511811023622047" footer="0.511811023622047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NÚCLEOS PARA DEDETIZAÇÃO TOTAL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Augusto Soares Pereira</dc:creator>
  <dc:description/>
  <cp:lastModifiedBy>Lia Valeria da Silva Garcez</cp:lastModifiedBy>
  <cp:revision>76</cp:revision>
  <cp:lastPrinted>2023-04-25T12:43:34Z</cp:lastPrinted>
  <dcterms:created xsi:type="dcterms:W3CDTF">2019-07-12T12:46:37Z</dcterms:created>
  <dcterms:modified xsi:type="dcterms:W3CDTF">2023-05-22T19:24:28Z</dcterms:modified>
  <dc:language>pt-BR</dc:language>
</cp:coreProperties>
</file>